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تكلفة باغوص حتي نهاية التسليح\"/>
    </mc:Choice>
  </mc:AlternateContent>
  <bookViews>
    <workbookView xWindow="0" yWindow="0" windowWidth="11490" windowHeight="3810" firstSheet="23" activeTab="30"/>
  </bookViews>
  <sheets>
    <sheet name="Sheet1" sheetId="4" r:id="rId1"/>
    <sheet name=" 02-03" sheetId="3" r:id="rId2"/>
    <sheet name="04-03" sheetId="6" r:id="rId3"/>
    <sheet name="16-3" sheetId="7" r:id="rId4"/>
    <sheet name="19-3" sheetId="8" r:id="rId5"/>
    <sheet name="20-3" sheetId="9" r:id="rId6"/>
    <sheet name="21-3" sheetId="10" r:id="rId7"/>
    <sheet name="27-3" sheetId="11" r:id="rId8"/>
    <sheet name="3-4-2023" sheetId="12" r:id="rId9"/>
    <sheet name="5-4-2023" sheetId="13" r:id="rId10"/>
    <sheet name="9-4-2023" sheetId="14" r:id="rId11"/>
    <sheet name="12-4-2023" sheetId="15" r:id="rId12"/>
    <sheet name="15-4-2023" sheetId="16" r:id="rId13"/>
    <sheet name="17-4-2023" sheetId="17" r:id="rId14"/>
    <sheet name="18-4-2023" sheetId="18" r:id="rId15"/>
    <sheet name="19-4-2023" sheetId="20" r:id="rId16"/>
    <sheet name="29-4-2023" sheetId="22" r:id="rId17"/>
    <sheet name="1-5-2023" sheetId="23" r:id="rId18"/>
    <sheet name="2-5-2023" sheetId="24" r:id="rId19"/>
    <sheet name="4-5-2023" sheetId="26" r:id="rId20"/>
    <sheet name="7-5-2023" sheetId="27" r:id="rId21"/>
    <sheet name="8-5-2023" sheetId="28" r:id="rId22"/>
    <sheet name="9-5-2023" sheetId="30" r:id="rId23"/>
    <sheet name="10-5-2023" sheetId="31" r:id="rId24"/>
    <sheet name="11-5-2023" sheetId="32" r:id="rId25"/>
    <sheet name="25-5-2023" sheetId="33" r:id="rId26"/>
    <sheet name="29-5-2023" sheetId="34" r:id="rId27"/>
    <sheet name="1-6-2023" sheetId="35" r:id="rId28"/>
    <sheet name="4-6-2023" sheetId="36" r:id="rId29"/>
    <sheet name="الاجمالي" sheetId="19" r:id="rId30"/>
    <sheet name="الاجمالي (2)" sheetId="38" r:id="rId31"/>
    <sheet name="حصر" sheetId="5" state="hidden" r:id="rId32"/>
  </sheets>
  <externalReferences>
    <externalReference r:id="rId33"/>
  </externalReferences>
  <definedNames>
    <definedName name="_xlnm._FilterDatabase" localSheetId="11" hidden="1">'12-4-2023'!$A$3:$H$34</definedName>
    <definedName name="_xlnm._FilterDatabase" localSheetId="17" hidden="1">'1-5-2023'!$C$3:$H$3</definedName>
    <definedName name="_xlnm._FilterDatabase" localSheetId="12" hidden="1">'15-4-2023'!$A$3:$H$20</definedName>
    <definedName name="_xlnm._FilterDatabase" localSheetId="13" hidden="1">'17-4-2023'!$A$3:$H$23</definedName>
    <definedName name="_xlnm._FilterDatabase" localSheetId="14" hidden="1">'18-4-2023'!$A$3:$H$25</definedName>
    <definedName name="_xlnm._FilterDatabase" localSheetId="15" hidden="1">'19-4-2023'!$A$3:$H$25</definedName>
    <definedName name="_xlnm._FilterDatabase" localSheetId="18" hidden="1">'2-5-2023'!$C$3:$H$3</definedName>
    <definedName name="_xlnm._FilterDatabase" localSheetId="16" hidden="1">'29-4-2023'!$A$3:$H$23</definedName>
    <definedName name="_xlnm._FilterDatabase" localSheetId="9" hidden="1">'5-4-2023'!$A$3:$H$23</definedName>
    <definedName name="_xlnm._FilterDatabase" localSheetId="10" hidden="1">'9-4-2023'!$A$3:$H$43</definedName>
    <definedName name="_xlnm._FilterDatabase" localSheetId="0" hidden="1">Sheet1!$D$2:$G$159</definedName>
    <definedName name="_xlnm._FilterDatabase" localSheetId="29" hidden="1">الاجمالي!$A$3:$H$103</definedName>
    <definedName name="_xlnm._FilterDatabase" localSheetId="30" hidden="1">'الاجمالي (2)'!$A$3:$H$103</definedName>
    <definedName name="_xlnm.Print_Area" localSheetId="0">Sheet1!$A$1:$H$162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38" l="1"/>
  <c r="D23" i="38"/>
  <c r="D22" i="38"/>
  <c r="D20" i="38"/>
  <c r="D19" i="38"/>
  <c r="D18" i="38"/>
  <c r="D17" i="38"/>
  <c r="D16" i="38"/>
  <c r="D15" i="38"/>
  <c r="D14" i="38"/>
  <c r="D13" i="38"/>
  <c r="D12" i="38"/>
  <c r="D11" i="38"/>
  <c r="D9" i="38"/>
  <c r="D8" i="38"/>
  <c r="D7" i="38"/>
  <c r="D6" i="38"/>
  <c r="D5" i="38"/>
  <c r="D27" i="38" s="1"/>
  <c r="F27" i="38" s="1"/>
  <c r="F5" i="38" l="1"/>
  <c r="F6" i="38" s="1"/>
  <c r="F7" i="38" s="1"/>
  <c r="F8" i="38" s="1"/>
  <c r="F9" i="38" s="1"/>
  <c r="F10" i="38" s="1"/>
  <c r="F11" i="38" s="1"/>
  <c r="F12" i="38" s="1"/>
  <c r="F13" i="38" s="1"/>
  <c r="F14" i="38" s="1"/>
  <c r="F15" i="38" s="1"/>
  <c r="F16" i="38" s="1"/>
  <c r="F17" i="38" s="1"/>
  <c r="F18" i="38" s="1"/>
  <c r="F19" i="38" s="1"/>
  <c r="F20" i="38" s="1"/>
  <c r="F21" i="38" s="1"/>
  <c r="F22" i="38" s="1"/>
  <c r="F23" i="38" s="1"/>
  <c r="F24" i="38" s="1"/>
  <c r="F25" i="38" s="1"/>
  <c r="F26" i="38" s="1"/>
  <c r="F28" i="38" s="1"/>
  <c r="F29" i="38" s="1"/>
  <c r="F30" i="38" s="1"/>
  <c r="F31" i="38" s="1"/>
  <c r="F32" i="38" s="1"/>
  <c r="F33" i="38" s="1"/>
  <c r="F34" i="38" s="1"/>
  <c r="F35" i="38" s="1"/>
  <c r="F36" i="38" s="1"/>
  <c r="F37" i="38" s="1"/>
  <c r="F38" i="38" s="1"/>
  <c r="F39" i="38" s="1"/>
  <c r="F40" i="38" s="1"/>
  <c r="F41" i="38" s="1"/>
  <c r="F42" i="38" s="1"/>
  <c r="F43" i="38" s="1"/>
  <c r="F44" i="38" s="1"/>
  <c r="F45" i="38" s="1"/>
  <c r="F46" i="38" s="1"/>
  <c r="F47" i="38" s="1"/>
  <c r="F48" i="38" s="1"/>
  <c r="F49" i="38" s="1"/>
  <c r="F50" i="38" s="1"/>
  <c r="F51" i="38" s="1"/>
  <c r="F52" i="38" s="1"/>
  <c r="F53" i="38" s="1"/>
  <c r="F54" i="38" s="1"/>
  <c r="F55" i="38" s="1"/>
  <c r="F56" i="38" s="1"/>
  <c r="F57" i="38" s="1"/>
  <c r="F58" i="38" s="1"/>
  <c r="F59" i="38" s="1"/>
  <c r="F60" i="38" s="1"/>
  <c r="F61" i="38" s="1"/>
  <c r="F62" i="38" s="1"/>
  <c r="F63" i="38" s="1"/>
  <c r="F64" i="38" s="1"/>
  <c r="F65" i="38" s="1"/>
  <c r="F66" i="38" s="1"/>
  <c r="F67" i="38" s="1"/>
  <c r="F68" i="38" s="1"/>
  <c r="F69" i="38" s="1"/>
  <c r="F70" i="38" s="1"/>
  <c r="F71" i="38" s="1"/>
  <c r="F72" i="38" s="1"/>
  <c r="F73" i="38" s="1"/>
  <c r="F74" i="38" s="1"/>
  <c r="F75" i="38" s="1"/>
  <c r="F76" i="38" s="1"/>
  <c r="F77" i="38" s="1"/>
  <c r="F78" i="38" s="1"/>
  <c r="F79" i="38" s="1"/>
  <c r="F80" i="38" s="1"/>
  <c r="F81" i="38" s="1"/>
  <c r="F82" i="38" s="1"/>
  <c r="F83" i="38" s="1"/>
  <c r="F84" i="38" s="1"/>
  <c r="F85" i="38" s="1"/>
  <c r="F86" i="38" s="1"/>
  <c r="F87" i="38" s="1"/>
  <c r="F88" i="38" s="1"/>
  <c r="F89" i="38" s="1"/>
  <c r="F90" i="38" s="1"/>
  <c r="F91" i="38" s="1"/>
  <c r="F92" i="38" s="1"/>
  <c r="F93" i="38" s="1"/>
  <c r="F94" i="38" s="1"/>
  <c r="F95" i="38" s="1"/>
  <c r="F96" i="38" s="1"/>
  <c r="F97" i="38" s="1"/>
  <c r="F98" i="38" s="1"/>
  <c r="F99" i="38" s="1"/>
  <c r="F100" i="38" s="1"/>
  <c r="F101" i="38" s="1"/>
  <c r="F102" i="38" s="1"/>
  <c r="E4" i="38"/>
  <c r="F106" i="38" l="1"/>
  <c r="E103" i="38"/>
  <c r="C103" i="38"/>
  <c r="F4" i="38"/>
  <c r="B1" i="38"/>
  <c r="D107" i="38" l="1"/>
  <c r="D103" i="38"/>
  <c r="F103" i="38" s="1"/>
  <c r="G10" i="19" l="1"/>
  <c r="F6" i="19"/>
  <c r="F7" i="19" s="1"/>
  <c r="F8" i="19" s="1"/>
  <c r="F9" i="19" s="1"/>
  <c r="F10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F30" i="19" s="1"/>
  <c r="F31" i="19" s="1"/>
  <c r="F32" i="19" s="1"/>
  <c r="F33" i="19" s="1"/>
  <c r="F34" i="19" s="1"/>
  <c r="F35" i="19" s="1"/>
  <c r="F36" i="19" s="1"/>
  <c r="F37" i="19" s="1"/>
  <c r="F38" i="19" s="1"/>
  <c r="F39" i="19" s="1"/>
  <c r="F40" i="19" s="1"/>
  <c r="F41" i="19" s="1"/>
  <c r="F42" i="19" s="1"/>
  <c r="F43" i="19" s="1"/>
  <c r="F44" i="19" s="1"/>
  <c r="F45" i="19" s="1"/>
  <c r="F46" i="19" s="1"/>
  <c r="F47" i="19" s="1"/>
  <c r="F48" i="19" s="1"/>
  <c r="F49" i="19" s="1"/>
  <c r="F50" i="19" s="1"/>
  <c r="F51" i="19" s="1"/>
  <c r="F52" i="19" s="1"/>
  <c r="F53" i="19" s="1"/>
  <c r="F54" i="19" s="1"/>
  <c r="F55" i="19" s="1"/>
  <c r="F56" i="19" s="1"/>
  <c r="F57" i="19" s="1"/>
  <c r="F58" i="19" s="1"/>
  <c r="F59" i="19" s="1"/>
  <c r="D60" i="19"/>
  <c r="F60" i="19" s="1"/>
  <c r="F61" i="19" l="1"/>
  <c r="F62" i="19"/>
  <c r="F63" i="19" s="1"/>
  <c r="F64" i="19" s="1"/>
  <c r="F65" i="19" s="1"/>
  <c r="F66" i="19" s="1"/>
  <c r="F67" i="19" s="1"/>
  <c r="F68" i="19" s="1"/>
  <c r="F69" i="19" s="1"/>
  <c r="F70" i="19" s="1"/>
  <c r="F71" i="19" s="1"/>
  <c r="F72" i="19" s="1"/>
  <c r="F73" i="19" s="1"/>
  <c r="F74" i="19" s="1"/>
  <c r="F75" i="19" s="1"/>
  <c r="F76" i="19" s="1"/>
  <c r="F77" i="19" s="1"/>
  <c r="F78" i="19" s="1"/>
  <c r="F79" i="19" s="1"/>
  <c r="F80" i="19" s="1"/>
  <c r="F81" i="19" s="1"/>
  <c r="F82" i="19" s="1"/>
  <c r="F83" i="19" s="1"/>
  <c r="F84" i="19" s="1"/>
  <c r="F85" i="19" s="1"/>
  <c r="F86" i="19" s="1"/>
  <c r="F87" i="19" s="1"/>
  <c r="F88" i="19" s="1"/>
  <c r="F89" i="19" s="1"/>
  <c r="F90" i="19" s="1"/>
  <c r="F91" i="19" s="1"/>
  <c r="F92" i="19" s="1"/>
  <c r="F93" i="19" s="1"/>
  <c r="F94" i="19" s="1"/>
  <c r="F95" i="19" s="1"/>
  <c r="F96" i="19" s="1"/>
  <c r="F97" i="19" s="1"/>
  <c r="F98" i="19" s="1"/>
  <c r="F99" i="19" s="1"/>
  <c r="F100" i="19" s="1"/>
  <c r="F101" i="19" s="1"/>
  <c r="F102" i="19" s="1"/>
  <c r="F106" i="19"/>
  <c r="C5" i="36" l="1"/>
  <c r="F5" i="36" s="1"/>
  <c r="F6" i="36" s="1"/>
  <c r="F7" i="36" s="1"/>
  <c r="F8" i="36" s="1"/>
  <c r="F9" i="36" s="1"/>
  <c r="F10" i="36" s="1"/>
  <c r="F11" i="36" s="1"/>
  <c r="F12" i="36" s="1"/>
  <c r="F13" i="36" s="1"/>
  <c r="E14" i="36"/>
  <c r="D14" i="36"/>
  <c r="B2" i="36"/>
  <c r="C14" i="36" l="1"/>
  <c r="F14" i="36" s="1"/>
  <c r="D7" i="35"/>
  <c r="D8" i="35"/>
  <c r="D14" i="35" s="1"/>
  <c r="E14" i="35"/>
  <c r="B2" i="35"/>
  <c r="E103" i="19" l="1"/>
  <c r="D107" i="19" s="1"/>
  <c r="D103" i="19"/>
  <c r="D13" i="34"/>
  <c r="E13" i="34" l="1"/>
  <c r="B2" i="34"/>
  <c r="D63" i="19" l="1"/>
  <c r="D7" i="33"/>
  <c r="D9" i="32" l="1"/>
  <c r="D69" i="19"/>
  <c r="D10" i="33" l="1"/>
  <c r="E14" i="33"/>
  <c r="B2" i="33"/>
  <c r="G24" i="5" l="1"/>
  <c r="F24" i="5"/>
  <c r="E24" i="5"/>
  <c r="C103" i="19"/>
  <c r="D32" i="19"/>
  <c r="D30" i="19"/>
  <c r="F4" i="19"/>
  <c r="F5" i="19" s="1"/>
  <c r="B1" i="19"/>
  <c r="F9" i="32"/>
  <c r="C5" i="33" s="1"/>
  <c r="E9" i="32"/>
  <c r="C9" i="32"/>
  <c r="F8" i="32"/>
  <c r="F7" i="32"/>
  <c r="F6" i="32"/>
  <c r="F5" i="32"/>
  <c r="C5" i="32"/>
  <c r="B2" i="32"/>
  <c r="F10" i="31"/>
  <c r="E10" i="31"/>
  <c r="D10" i="31"/>
  <c r="C10" i="31"/>
  <c r="F9" i="31"/>
  <c r="F8" i="31"/>
  <c r="F7" i="31"/>
  <c r="F6" i="31"/>
  <c r="C6" i="31"/>
  <c r="B3" i="31"/>
  <c r="F14" i="30"/>
  <c r="E14" i="30"/>
  <c r="D14" i="30"/>
  <c r="C14" i="30"/>
  <c r="F13" i="30"/>
  <c r="F12" i="30"/>
  <c r="D12" i="30"/>
  <c r="F11" i="30"/>
  <c r="F10" i="30"/>
  <c r="F9" i="30"/>
  <c r="F8" i="30"/>
  <c r="D8" i="30"/>
  <c r="F7" i="30"/>
  <c r="D7" i="30"/>
  <c r="F6" i="30"/>
  <c r="F5" i="30"/>
  <c r="F4" i="30"/>
  <c r="F14" i="28"/>
  <c r="E14" i="28"/>
  <c r="D14" i="28"/>
  <c r="C14" i="28"/>
  <c r="F13" i="28"/>
  <c r="F12" i="28"/>
  <c r="F11" i="28"/>
  <c r="F10" i="28"/>
  <c r="F9" i="28"/>
  <c r="F8" i="28"/>
  <c r="F7" i="28"/>
  <c r="F6" i="28"/>
  <c r="F5" i="28"/>
  <c r="D5" i="28"/>
  <c r="F4" i="28"/>
  <c r="F14" i="27"/>
  <c r="E14" i="27"/>
  <c r="D14" i="27"/>
  <c r="C14" i="27"/>
  <c r="F13" i="27"/>
  <c r="F12" i="27"/>
  <c r="F11" i="27"/>
  <c r="F10" i="27"/>
  <c r="F9" i="27"/>
  <c r="F8" i="27"/>
  <c r="F7" i="27"/>
  <c r="D7" i="27"/>
  <c r="F6" i="27"/>
  <c r="F5" i="27"/>
  <c r="D5" i="27"/>
  <c r="F4" i="27"/>
  <c r="F21" i="26"/>
  <c r="E21" i="26"/>
  <c r="D21" i="26"/>
  <c r="C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4" i="26"/>
  <c r="F20" i="24"/>
  <c r="E20" i="24"/>
  <c r="D20" i="24"/>
  <c r="C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17" i="23"/>
  <c r="E17" i="23"/>
  <c r="D17" i="23"/>
  <c r="C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F23" i="22"/>
  <c r="E23" i="22"/>
  <c r="D23" i="22"/>
  <c r="C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25" i="20"/>
  <c r="E25" i="20"/>
  <c r="D25" i="20"/>
  <c r="C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25" i="18"/>
  <c r="E25" i="18"/>
  <c r="D25" i="18"/>
  <c r="C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F23" i="17"/>
  <c r="E23" i="17"/>
  <c r="D23" i="17"/>
  <c r="C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20" i="16"/>
  <c r="E20" i="16"/>
  <c r="D20" i="16"/>
  <c r="C20" i="16"/>
  <c r="F19" i="16"/>
  <c r="F18" i="16"/>
  <c r="F17" i="16"/>
  <c r="F16" i="16"/>
  <c r="F15" i="16"/>
  <c r="F14" i="16"/>
  <c r="F13" i="16"/>
  <c r="F12" i="16"/>
  <c r="F11" i="16"/>
  <c r="F10" i="16"/>
  <c r="F9" i="16"/>
  <c r="F8" i="16"/>
  <c r="F7" i="16"/>
  <c r="F6" i="16"/>
  <c r="F5" i="16"/>
  <c r="F4" i="16"/>
  <c r="F34" i="15"/>
  <c r="E34" i="15"/>
  <c r="D34" i="15"/>
  <c r="C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F54" i="14"/>
  <c r="F52" i="14"/>
  <c r="F43" i="14"/>
  <c r="E43" i="14"/>
  <c r="D43" i="14"/>
  <c r="C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23" i="13"/>
  <c r="E23" i="13"/>
  <c r="D23" i="13"/>
  <c r="C23" i="13"/>
  <c r="F22" i="13"/>
  <c r="F21" i="13"/>
  <c r="F20" i="13"/>
  <c r="F19" i="13"/>
  <c r="D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16" i="12"/>
  <c r="E16" i="12"/>
  <c r="D16" i="12"/>
  <c r="C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13" i="11"/>
  <c r="E13" i="11"/>
  <c r="D13" i="11"/>
  <c r="C13" i="11"/>
  <c r="F12" i="11"/>
  <c r="F11" i="11"/>
  <c r="D11" i="11"/>
  <c r="F10" i="11"/>
  <c r="F9" i="11"/>
  <c r="F8" i="11"/>
  <c r="F7" i="11"/>
  <c r="F6" i="11"/>
  <c r="F5" i="11"/>
  <c r="F4" i="11"/>
  <c r="F25" i="10"/>
  <c r="E25" i="10"/>
  <c r="D25" i="10"/>
  <c r="C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14" i="9"/>
  <c r="E14" i="9"/>
  <c r="D14" i="9"/>
  <c r="C14" i="9"/>
  <c r="F13" i="9"/>
  <c r="F12" i="9"/>
  <c r="F11" i="9"/>
  <c r="F10" i="9"/>
  <c r="F9" i="9"/>
  <c r="F8" i="9"/>
  <c r="F7" i="9"/>
  <c r="F6" i="9"/>
  <c r="F5" i="9"/>
  <c r="F11" i="8"/>
  <c r="E11" i="8"/>
  <c r="D11" i="8"/>
  <c r="C11" i="8"/>
  <c r="F10" i="8"/>
  <c r="F9" i="8"/>
  <c r="F8" i="8"/>
  <c r="F7" i="8"/>
  <c r="F6" i="8"/>
  <c r="F5" i="8"/>
  <c r="E16" i="7"/>
  <c r="D16" i="7"/>
  <c r="C16" i="7"/>
  <c r="E15" i="7"/>
  <c r="E14" i="7"/>
  <c r="E13" i="7"/>
  <c r="E12" i="7"/>
  <c r="E11" i="7"/>
  <c r="E10" i="7"/>
  <c r="E9" i="7"/>
  <c r="E8" i="7"/>
  <c r="E7" i="7"/>
  <c r="E6" i="7"/>
  <c r="E5" i="7"/>
  <c r="E4" i="7"/>
  <c r="E32" i="6"/>
  <c r="D32" i="6"/>
  <c r="C32" i="6"/>
  <c r="E24" i="3"/>
  <c r="D24" i="3"/>
  <c r="C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F162" i="4"/>
  <c r="E162" i="4"/>
  <c r="D162" i="4"/>
  <c r="C14" i="33" l="1"/>
  <c r="F5" i="33"/>
  <c r="F6" i="33" s="1"/>
  <c r="F7" i="33" s="1"/>
  <c r="F8" i="33" s="1"/>
  <c r="F9" i="33" s="1"/>
  <c r="F10" i="33" s="1"/>
  <c r="F11" i="33" s="1"/>
  <c r="F12" i="33" s="1"/>
  <c r="F13" i="33" s="1"/>
  <c r="F103" i="19"/>
  <c r="D14" i="33" l="1"/>
  <c r="F14" i="33" s="1"/>
  <c r="C5" i="34" s="1"/>
  <c r="F5" i="34" l="1"/>
  <c r="F6" i="34" s="1"/>
  <c r="F7" i="34" s="1"/>
  <c r="F8" i="34" s="1"/>
  <c r="F9" i="34" s="1"/>
  <c r="F10" i="34" s="1"/>
  <c r="F11" i="34" s="1"/>
  <c r="F12" i="34" s="1"/>
  <c r="C13" i="34"/>
  <c r="F13" i="34" s="1"/>
  <c r="C5" i="35" s="1"/>
  <c r="F5" i="35" l="1"/>
  <c r="F6" i="35" s="1"/>
  <c r="F7" i="35" s="1"/>
  <c r="F8" i="35" s="1"/>
  <c r="F9" i="35" s="1"/>
  <c r="F10" i="35" s="1"/>
  <c r="F11" i="35" s="1"/>
  <c r="F12" i="35" s="1"/>
  <c r="F13" i="35" s="1"/>
  <c r="C14" i="35"/>
  <c r="F14" i="35" s="1"/>
</calcChain>
</file>

<file path=xl/sharedStrings.xml><?xml version="1.0" encoding="utf-8"?>
<sst xmlns="http://schemas.openxmlformats.org/spreadsheetml/2006/main" count="1825" uniqueCount="741">
  <si>
    <t xml:space="preserve">بيان </t>
  </si>
  <si>
    <t>مصاريف</t>
  </si>
  <si>
    <t>المستلم</t>
  </si>
  <si>
    <t>الرصيد</t>
  </si>
  <si>
    <t>بنزين-طريق مصر</t>
  </si>
  <si>
    <t>الاجمالى</t>
  </si>
  <si>
    <t>التاريخ</t>
  </si>
  <si>
    <t>ملاحظات</t>
  </si>
  <si>
    <t xml:space="preserve">رصيد مرحل </t>
  </si>
  <si>
    <t>الاداره الماليه</t>
  </si>
  <si>
    <t>................................................</t>
  </si>
  <si>
    <t>.................................................</t>
  </si>
  <si>
    <t>ايمن</t>
  </si>
  <si>
    <t>عوض الله</t>
  </si>
  <si>
    <t>شهر1/2023+2/2023</t>
  </si>
  <si>
    <t>م</t>
  </si>
  <si>
    <t>بيان</t>
  </si>
  <si>
    <t xml:space="preserve">مدين </t>
  </si>
  <si>
    <t>دائن</t>
  </si>
  <si>
    <t xml:space="preserve">رصيد </t>
  </si>
  <si>
    <t>رصيد مرحل31/12/2022</t>
  </si>
  <si>
    <t>استلام نقدية رقم 409- من/شهاب</t>
  </si>
  <si>
    <t>فاتورة كهرباء-طريق مصر</t>
  </si>
  <si>
    <t>فاتورة كهرباء-الشوشانى</t>
  </si>
  <si>
    <t>فاتورة كهرباء-المخزن--د/سعد</t>
  </si>
  <si>
    <t>طارق الكهربائى-طريق مصر</t>
  </si>
  <si>
    <t>شراء سلك شبك-حديد -طريق مصر</t>
  </si>
  <si>
    <t>استلام نقدية رقم 418- من/شهاب</t>
  </si>
  <si>
    <t>ماده+جبس-اعمال رخام-المدخل</t>
  </si>
  <si>
    <t>شراء طوب -المخزن-سعد</t>
  </si>
  <si>
    <t>مؤمن-استندات-المحلات-د/سعد</t>
  </si>
  <si>
    <t>خالد بدوى-المركب-سند425-شهاب</t>
  </si>
  <si>
    <t>النجار-عربون دولاب-مكتب الحاج</t>
  </si>
  <si>
    <t>استلام نقدية رقم 426- من/شهاب</t>
  </si>
  <si>
    <t>استلام نقدية رقم 468- من/شهاب</t>
  </si>
  <si>
    <t>من الحاج/احمد</t>
  </si>
  <si>
    <t>استلام نقدية رقم 464- من/شهاب</t>
  </si>
  <si>
    <t>من حساب /خرطوم-المخزن</t>
  </si>
  <si>
    <t>محمد-محاره-طريق مصر</t>
  </si>
  <si>
    <t>رافت</t>
  </si>
  <si>
    <t>عربون -كلدينج-طريق مصر</t>
  </si>
  <si>
    <t>ايجار شقة-شهر1/2023-طريق مصر</t>
  </si>
  <si>
    <t xml:space="preserve">ايجار سيارة-م/احمد عرفان-طريق مصر </t>
  </si>
  <si>
    <t>بنزين+شهرية بواب-طريق مصر</t>
  </si>
  <si>
    <t>حسين-عامل-تكسير-طريق مصر</t>
  </si>
  <si>
    <t>مصاريف اكل-طريق مصر</t>
  </si>
  <si>
    <t>رأفت-سلفة-طريق مصر</t>
  </si>
  <si>
    <t>اسلام الكهربائى-مخزن د/سعد</t>
  </si>
  <si>
    <t>محمد تكييف-مخزن د/سعد</t>
  </si>
  <si>
    <t>كريم سيراميك-مخزن د/سعد</t>
  </si>
  <si>
    <t>محمود النجار-مكتب المنارة</t>
  </si>
  <si>
    <t>محمد الاصم-حديد-طريق مصر</t>
  </si>
  <si>
    <t>هانى رخام-مدخل المنارة</t>
  </si>
  <si>
    <t>استلام نقدية -سند433-شهاب</t>
  </si>
  <si>
    <t>استلام نقدية -سند52-شهاب</t>
  </si>
  <si>
    <t>استلام نقدية -سند446-شهاب</t>
  </si>
  <si>
    <t>استلام نقدية -شيكات</t>
  </si>
  <si>
    <t>شراء سلك رباط+مسامير-مخزن د/سعد</t>
  </si>
  <si>
    <t>مشال+رمله+واسمنت-مخزن د/سعد</t>
  </si>
  <si>
    <t>ابوزيد-المركب</t>
  </si>
  <si>
    <t>احمد عشرى-كلدينج-المركب</t>
  </si>
  <si>
    <t>عمر محاسب-شبك سلك-المركب</t>
  </si>
  <si>
    <t>عمر محاسب-جبس وحديد-المركب</t>
  </si>
  <si>
    <t>محمد رمضان-محاره-طريق مصر</t>
  </si>
  <si>
    <t>كريم سيراميك-مخزن-د/سعد</t>
  </si>
  <si>
    <t>اسلام الكهربائى-مخزن-د/سعد</t>
  </si>
  <si>
    <t>هانى رخام-مدخل برج المنارة</t>
  </si>
  <si>
    <t>باقى حساب محمود النجار-مكتب/الحاج</t>
  </si>
  <si>
    <t>اسمنت وجبس-مدخل المنارة</t>
  </si>
  <si>
    <t>سيراميك-مخزن-د/سعد</t>
  </si>
  <si>
    <t>اسمنت-مدخل المنارة</t>
  </si>
  <si>
    <t>اسمنت-مخزن-د/سعد</t>
  </si>
  <si>
    <t>مقشة ومساحه-مخزن-د/سعد</t>
  </si>
  <si>
    <t>رمله وتشوين-مخزن-د/سعد</t>
  </si>
  <si>
    <t>اسمنت ابيض+ترسيكل-مخزن-د/سعد</t>
  </si>
  <si>
    <t>واصل-رافت</t>
  </si>
  <si>
    <t xml:space="preserve"> </t>
  </si>
  <si>
    <t>استلام نقدية -سند471-من الحاج</t>
  </si>
  <si>
    <t>استلام نقدية -سند472-من الحاج</t>
  </si>
  <si>
    <t>بويات-الشوشانى</t>
  </si>
  <si>
    <t>بويات-الكومبوند</t>
  </si>
  <si>
    <t>كريم سيراميك-المحلات-د/سعد</t>
  </si>
  <si>
    <t>مشال ركش-الشوشانى</t>
  </si>
  <si>
    <t>سوبر ماركت+مصاريف-طريق مصر</t>
  </si>
  <si>
    <t>فاتورة سباكة-طريق مصر</t>
  </si>
  <si>
    <t>لودر-طريق مصر</t>
  </si>
  <si>
    <t>اسمنت-طريق مصر</t>
  </si>
  <si>
    <t>حفار-طريق مصر</t>
  </si>
  <si>
    <t>ابواسلام -سباك-طريق مصر</t>
  </si>
  <si>
    <t>ابوزيد-شيك-المركب</t>
  </si>
  <si>
    <t>عمر فاروق-شيك-المركب-صوف</t>
  </si>
  <si>
    <t>عمر فاروق-حديدوعربون سباك-المركب</t>
  </si>
  <si>
    <t>مجدى خلف-طريق مصر-سباكة</t>
  </si>
  <si>
    <t>محمد كيلانى-عامل-طريق مصر</t>
  </si>
  <si>
    <t>باقى حساب السيراميك-مخزن-د/سعد</t>
  </si>
  <si>
    <t>باقى حساب السيراميك-b2</t>
  </si>
  <si>
    <t>باب خشب-مخزن د/سعد</t>
  </si>
  <si>
    <t>جبسون بورد-مخزن د/سعد</t>
  </si>
  <si>
    <t>يومية-محاره-مخزن د/سعد</t>
  </si>
  <si>
    <t>طارق الاسترجى-ترابيزات-المركب</t>
  </si>
  <si>
    <t>استلام نقدية -سند4895-من الحاج</t>
  </si>
  <si>
    <t>استلام نقدية -من الحاج</t>
  </si>
  <si>
    <t>22//1/2023</t>
  </si>
  <si>
    <t>4 شيك</t>
  </si>
  <si>
    <t>احمد عشرى-كلدينج-برج المنارة</t>
  </si>
  <si>
    <t>عمر محاسب -المركب-حديد</t>
  </si>
  <si>
    <t>محمد محاره-طريق مصر</t>
  </si>
  <si>
    <t>هانى الحجار-رخام -مدخل المنارة</t>
  </si>
  <si>
    <t>سيراميك-المركب</t>
  </si>
  <si>
    <t>فاتورة كهرباء-مخزن-د/سعد</t>
  </si>
  <si>
    <t>محمود النجار-مخزن-د/سعد</t>
  </si>
  <si>
    <t>اسمنت +ماده-مدخل البرج</t>
  </si>
  <si>
    <t>عمر محاسب-سلك كهرباء وحديد-المركب</t>
  </si>
  <si>
    <t>محمد عوض الله-مشرف-كومبوند</t>
  </si>
  <si>
    <t>عربون تجهيز تكييف-المركب</t>
  </si>
  <si>
    <t>عمر محاسب-اشرف الغول-المركب</t>
  </si>
  <si>
    <t>عمر محاسب-المركب</t>
  </si>
  <si>
    <t>عمر محاسب-شراء صينى-المركب</t>
  </si>
  <si>
    <t>تامر -تكسير -اللؤلؤة</t>
  </si>
  <si>
    <t>مصروفات-المركب</t>
  </si>
  <si>
    <t>محمد محاره-طريق مصر-مرمات</t>
  </si>
  <si>
    <t>شراء ادوات نجارة-مخزن د/سعد</t>
  </si>
  <si>
    <t>عامل -تكسيروتشوين طوب-طريق مصر</t>
  </si>
  <si>
    <t>اكل +بنزين-طريق مصر</t>
  </si>
  <si>
    <t>م/احمد عرفان</t>
  </si>
  <si>
    <t>اسلام الكهربائى-نادى قارون</t>
  </si>
  <si>
    <t>عمر محاسب-راجع</t>
  </si>
  <si>
    <t>ربيع زجاج -مخزن د/سعد</t>
  </si>
  <si>
    <t>تامرمشال- ركش+تكسير-الدور11</t>
  </si>
  <si>
    <t>صبرى النقاش -نادى قارون</t>
  </si>
  <si>
    <t>باقى حساب ربيع زجاج-مخزن د/سعد</t>
  </si>
  <si>
    <t>ربيع زجاج -شهاب-مخزن د/سعد</t>
  </si>
  <si>
    <t>سند486</t>
  </si>
  <si>
    <t>باقى شراء الحديد-محمد الاصم-طريق مصر</t>
  </si>
  <si>
    <t>ابوزيد -من الحاج-المركب</t>
  </si>
  <si>
    <t>ابوزيد -من الحاج-المركب-شيك</t>
  </si>
  <si>
    <t>كلدينج-شيك-رافت-المركب</t>
  </si>
  <si>
    <t>فاتورة كهرباء-نادى قارون</t>
  </si>
  <si>
    <t>فاتورة بويات-نادى قارون</t>
  </si>
  <si>
    <t>اسمنت الدور11</t>
  </si>
  <si>
    <t>تامر مشال طوب+ ركش -الدور 11</t>
  </si>
  <si>
    <t>استلام نقدية -سند4907</t>
  </si>
  <si>
    <t>استلام نقدية -سند4908</t>
  </si>
  <si>
    <t>محمود النجار-كراسى-المركب</t>
  </si>
  <si>
    <t>اعمال كاميرات -المركب</t>
  </si>
  <si>
    <t>اسمنت -الدور11</t>
  </si>
  <si>
    <t>احمد العشرى-كلدينج-المخزن-د/سعد</t>
  </si>
  <si>
    <t>شراء جبسون بورد-المركب</t>
  </si>
  <si>
    <t>تشوين+طوب+تكسير  -الدور11</t>
  </si>
  <si>
    <t>اسمنت+ماده+ترسيكل-نادى قارون</t>
  </si>
  <si>
    <t>تصليح ميزان- نادى قارون</t>
  </si>
  <si>
    <t>طريق+جاز+مشال طلبات كهرباء  -المركب</t>
  </si>
  <si>
    <t>عربون طلبات كهرباء -المركب</t>
  </si>
  <si>
    <t>عربون -سيراميك-المركب</t>
  </si>
  <si>
    <t>صبرى النقاش -طريق مصر</t>
  </si>
  <si>
    <t>مشال ركش-الدور11</t>
  </si>
  <si>
    <t>مشال ركش تامر الدور7-برج المنارة</t>
  </si>
  <si>
    <t>فرج البنا-الدور11</t>
  </si>
  <si>
    <t>تشوين طوب واسمنت-الدور 7</t>
  </si>
  <si>
    <t>محمد الاصم-شراء حديد-طريق مصر</t>
  </si>
  <si>
    <t>طوب الدور11</t>
  </si>
  <si>
    <t>باقى حساب شراء جبسون بورد-المركب</t>
  </si>
  <si>
    <t>باقى حساب الجبس -مخزن د/سعد</t>
  </si>
  <si>
    <t>حساب/   أيمن عوض الله</t>
  </si>
  <si>
    <t>هاني الحجار - رخام المدخل</t>
  </si>
  <si>
    <t>المناره</t>
  </si>
  <si>
    <t>المركب - نجاره من حساب الكراسي</t>
  </si>
  <si>
    <t>حديد مسلح</t>
  </si>
  <si>
    <t>طريق مصر - حديد محمد الاصم</t>
  </si>
  <si>
    <t>جبس بورد - مدخل البرج</t>
  </si>
  <si>
    <t>بناء - فرج</t>
  </si>
  <si>
    <t>الدور 11</t>
  </si>
  <si>
    <t>الدور 7 - تامر - 194</t>
  </si>
  <si>
    <t>كلادنج - احمد العشري</t>
  </si>
  <si>
    <t>المركب - استورجي</t>
  </si>
  <si>
    <t>الاستورجي</t>
  </si>
  <si>
    <t>اسلام الكهربائي</t>
  </si>
  <si>
    <t>شراء كراسي للمركب</t>
  </si>
  <si>
    <t>المركب - شراء كراسي</t>
  </si>
  <si>
    <t>المركب - جبس بورد</t>
  </si>
  <si>
    <t>جبس بورد - المركب</t>
  </si>
  <si>
    <t>رخام - المركب</t>
  </si>
  <si>
    <t>هاني رخام - المركب</t>
  </si>
  <si>
    <t>استلام نقديه رقم 512</t>
  </si>
  <si>
    <t>استلام نقديه رقم 526</t>
  </si>
  <si>
    <t>ايمن عوض الله</t>
  </si>
  <si>
    <t>استلام نقديه رقم 519</t>
  </si>
  <si>
    <t>شراء بويات - طريق مصر</t>
  </si>
  <si>
    <t>طريق مصر - بويات</t>
  </si>
  <si>
    <t>حصر بالاصول الخاصه بشركه المناره جروب للاستثمار</t>
  </si>
  <si>
    <t>القسم المختص</t>
  </si>
  <si>
    <t xml:space="preserve">القيمه الدفتريه </t>
  </si>
  <si>
    <t>القيمه السوقيه</t>
  </si>
  <si>
    <t>2TK74308D7</t>
  </si>
  <si>
    <t>رقم سيريال الشاسيه</t>
  </si>
  <si>
    <t>ميشيل راغب</t>
  </si>
  <si>
    <t>الماركه</t>
  </si>
  <si>
    <t>HP</t>
  </si>
  <si>
    <t>محمد طلب</t>
  </si>
  <si>
    <t>X16-96076</t>
  </si>
  <si>
    <t>رقم</t>
  </si>
  <si>
    <t>ايصال استلام نقديه رقم 528</t>
  </si>
  <si>
    <t>عربون سيراميك المركب</t>
  </si>
  <si>
    <t>المركب</t>
  </si>
  <si>
    <t>سيراميك للدور 7 - 194</t>
  </si>
  <si>
    <t>الدور 7 -194 - نهائي</t>
  </si>
  <si>
    <t>سيراميك باركيه</t>
  </si>
  <si>
    <t>بورسلين المركب</t>
  </si>
  <si>
    <t>كراسي المركب</t>
  </si>
  <si>
    <t>المركب - كراسي</t>
  </si>
  <si>
    <t>سباكه</t>
  </si>
  <si>
    <t>عزل + ايدابوند</t>
  </si>
  <si>
    <t>محمد عوض الله - شهر فبراير</t>
  </si>
  <si>
    <t>الموقع (نادي قارون)</t>
  </si>
  <si>
    <t xml:space="preserve">اعمال تركيب - شاسيه تكييف </t>
  </si>
  <si>
    <t>الفيوم الجديده</t>
  </si>
  <si>
    <t>فاتوره خزانات</t>
  </si>
  <si>
    <t>الدور  23400 &amp; 7800 الدور 7-194</t>
  </si>
  <si>
    <t>كراسى المركب</t>
  </si>
  <si>
    <t>ايصال استلام نقديه رقم 513</t>
  </si>
  <si>
    <t>ايصال استلام نقديه رقم 533</t>
  </si>
  <si>
    <t>ايصال استلام نقديه رقم 531</t>
  </si>
  <si>
    <t>ايصال استلام نقديه رقم 536</t>
  </si>
  <si>
    <t>ايصال استلام نقديه رقم 537</t>
  </si>
  <si>
    <t xml:space="preserve">ماتور مياه </t>
  </si>
  <si>
    <t>صبري النقاش</t>
  </si>
  <si>
    <t>صبري السباك</t>
  </si>
  <si>
    <t>سلك كهرباء</t>
  </si>
  <si>
    <t>كراسي المركب - محمود نبيل</t>
  </si>
  <si>
    <t>كاميرات - اسلام كمال</t>
  </si>
  <si>
    <t>طريق مصر</t>
  </si>
  <si>
    <t>مشال طلبات دهانات</t>
  </si>
  <si>
    <t>طوب</t>
  </si>
  <si>
    <t xml:space="preserve">سيراميك المركب </t>
  </si>
  <si>
    <t>المركب - سنتر العبودي رقم 9094</t>
  </si>
  <si>
    <t>المركب - واصل 40 حتى تاريخه2023/03/10</t>
  </si>
  <si>
    <t>سيراميك المركب - بورسلين</t>
  </si>
  <si>
    <t>المركب - أولاد حموده - فاتوره رقم 4-2042</t>
  </si>
  <si>
    <t xml:space="preserve">سند صرف 547 </t>
  </si>
  <si>
    <t xml:space="preserve"> بيد الحاج احمد فى مصر</t>
  </si>
  <si>
    <t>باقى شراء سلك + كوريك + براويطه</t>
  </si>
  <si>
    <t>طريق مصر اسكندرية - سند صرف 4385</t>
  </si>
  <si>
    <t>مشال + عربيات + عمال +مشال سيراميك</t>
  </si>
  <si>
    <t>المركب -سند 4386</t>
  </si>
  <si>
    <t>باقى حساب النجار كراسي المركب</t>
  </si>
  <si>
    <t>المركب - سند 4387</t>
  </si>
  <si>
    <t xml:space="preserve">اعمال كلادينج - احمد العشري </t>
  </si>
  <si>
    <t>المركب - سند 4388</t>
  </si>
  <si>
    <t>المركب - سند 4389</t>
  </si>
  <si>
    <t xml:space="preserve">اعمال جبس - صبري النقاش  - تحت الحساب </t>
  </si>
  <si>
    <t xml:space="preserve">شراء رمله + اجرة عمال مشال </t>
  </si>
  <si>
    <t xml:space="preserve">اعمال محاره - محمد رمضان </t>
  </si>
  <si>
    <t>طريق مصر اسكندريه - سند 4391</t>
  </si>
  <si>
    <t xml:space="preserve">اعمال حفر - اللودر </t>
  </si>
  <si>
    <t>طريق مصر اسكندريه - سند 4392</t>
  </si>
  <si>
    <t xml:space="preserve">شراء اسمنت بيد رأفت </t>
  </si>
  <si>
    <t>طريق مصر اسكندريه - سند 4393</t>
  </si>
  <si>
    <t xml:space="preserve">باقى حساب سلك الكهرباء </t>
  </si>
  <si>
    <t>المركب - سند 4394</t>
  </si>
  <si>
    <t>كشف رقم  2</t>
  </si>
  <si>
    <t xml:space="preserve">المركب </t>
  </si>
  <si>
    <t>طريق مصر اسكندرية</t>
  </si>
  <si>
    <t xml:space="preserve">المركب - متبقى 20150 ج </t>
  </si>
  <si>
    <t xml:space="preserve">سند صرف 553 - خزينة شهاب </t>
  </si>
  <si>
    <t>اعمال جبس - صبري النقاش - سند 4395</t>
  </si>
  <si>
    <t>اعمال نقاش - صبري النقاش -سند 4396</t>
  </si>
  <si>
    <t>من حساب سيراميك المركب - سند 4397</t>
  </si>
  <si>
    <t>بدون ايصال خزنه</t>
  </si>
  <si>
    <t>مشال ركش</t>
  </si>
  <si>
    <t>الدور 11 - تشطيبات شقة احمد</t>
  </si>
  <si>
    <t>مشال سيراميك - سند 4399</t>
  </si>
  <si>
    <t>تشطيبات شقة ا. تامر</t>
  </si>
  <si>
    <t>مشال ركش - سند 4398</t>
  </si>
  <si>
    <t xml:space="preserve">طلبات دهانات - المركب </t>
  </si>
  <si>
    <t xml:space="preserve">المتبقي من الفاتورة 519 تم دفع 10000 مسبقا </t>
  </si>
  <si>
    <t>مشال ركش - سند 4400</t>
  </si>
  <si>
    <t>تشطيبات الدور 11</t>
  </si>
  <si>
    <t xml:space="preserve">نادي المحافظة - مشال وركش </t>
  </si>
  <si>
    <t>كشف رقم  5</t>
  </si>
  <si>
    <t>سند صرف 559</t>
  </si>
  <si>
    <t>سند صرف 562</t>
  </si>
  <si>
    <t>سند صرف 4301 - اسلام كهربائي - تشطيبات الدور 11</t>
  </si>
  <si>
    <t>سند صرف 4302 - ممس - يتم مراجعتها مع الحاج احمد</t>
  </si>
  <si>
    <t>سند صرف 4303 - طارق المنياوي الاستورجي - كراسي</t>
  </si>
  <si>
    <t xml:space="preserve">سند صرف 4304 - صبري النقاش - اعمال جبس </t>
  </si>
  <si>
    <t>سند صرف 4305 - صبري النقاش - اعمال نقاشه</t>
  </si>
  <si>
    <t>سند صرف 4306 - مشال ركش وتكسير</t>
  </si>
  <si>
    <t>عمر على</t>
  </si>
  <si>
    <t>باقى حساب مدخل المناره ( شعار المناره )</t>
  </si>
  <si>
    <t>سند صرف 4308 - تكسير محاره الدور 11</t>
  </si>
  <si>
    <t>سند صرف 4309 - اسلام مجدي - كهرباء الدور 11</t>
  </si>
  <si>
    <t xml:space="preserve">سند صرف 4310 - محمد الاصم - حداد </t>
  </si>
  <si>
    <t>محل الكشري - نادي المحافظة</t>
  </si>
  <si>
    <t xml:space="preserve">سند صرف 4311 - محمد الصعيدي - شراء جبسن بورد </t>
  </si>
  <si>
    <t xml:space="preserve">المركب - كامل الحساب </t>
  </si>
  <si>
    <t>سند صرف 4312 - محمد الاصم - شراء حديد</t>
  </si>
  <si>
    <t>طريق مصر اسكندرية - حساب موردين</t>
  </si>
  <si>
    <t xml:space="preserve">سند صرف 4314 - سيراميك المركب </t>
  </si>
  <si>
    <t xml:space="preserve">استلام نقدية - عمر على - سند 570 </t>
  </si>
  <si>
    <t xml:space="preserve">تامر - تشطيبات الدور 9 - عربون سيراميك - سند 569 </t>
  </si>
  <si>
    <t>سند صرف 571 - رد مبلغ من رافت</t>
  </si>
  <si>
    <t>تشوين بالمركب بتسوية 16-3-2023</t>
  </si>
  <si>
    <t>سند صرف 4307 - احمد العشري - اعمال كيلدنج</t>
  </si>
  <si>
    <t>كشف رقم  6</t>
  </si>
  <si>
    <t>سيراميك المركب - فاتورة رقم 4-2156 - سند صرف 4315</t>
  </si>
  <si>
    <t>فاتورة ادوات كهرباء - الدور 11 الحاج احمد</t>
  </si>
  <si>
    <t xml:space="preserve">فاتورة دهانات </t>
  </si>
  <si>
    <t>طريق مصر اسكندريه</t>
  </si>
  <si>
    <t>طلبات دهانات -  فاتورة 517</t>
  </si>
  <si>
    <t>سند صرف 4316 - دفعة من حساب ارضيات باركيه HDF</t>
  </si>
  <si>
    <t>27-3-20023</t>
  </si>
  <si>
    <t xml:space="preserve">خالد عوض الله </t>
  </si>
  <si>
    <t xml:space="preserve">تكسير + مشال ركش + فك زجاج </t>
  </si>
  <si>
    <t>سند صرف 4317 - مصروفات محل كشري نادي المحافظة</t>
  </si>
  <si>
    <t>حاتم سواق</t>
  </si>
  <si>
    <t>مشوار لمصر - توصيل بضاعه لمشروع طريق مصر اسكندرية</t>
  </si>
  <si>
    <t>المركب - سند 4390 تم الرد الى ايمن</t>
  </si>
  <si>
    <t>سداد جزء من فاتورة اسمنت باجمالى 25200 ج</t>
  </si>
  <si>
    <t>اسمنت وايدبوند</t>
  </si>
  <si>
    <t>محل كشري نادي المحافظة</t>
  </si>
  <si>
    <t>مشال وركش</t>
  </si>
  <si>
    <t>تصليح باب صاج</t>
  </si>
  <si>
    <t xml:space="preserve">رمل وتكسير وركش </t>
  </si>
  <si>
    <t>مشال طوب تشوين</t>
  </si>
  <si>
    <t>حساب البنا</t>
  </si>
  <si>
    <t>اعمال 3000 طوبه ( كونتر وحمامين وباب )</t>
  </si>
  <si>
    <t>حساب الطوب</t>
  </si>
  <si>
    <t>اجمالى فاتورة الطوب 3000 طوبه</t>
  </si>
  <si>
    <t>الموقع</t>
  </si>
  <si>
    <t>طن اسمنت ( 20 شيكارة )</t>
  </si>
  <si>
    <t>اسمنت</t>
  </si>
  <si>
    <t>نقل سيراميك للمركب ( عدد 2 عربيه)</t>
  </si>
  <si>
    <t>مشال ركش الدور 11 - الحاج احمد</t>
  </si>
  <si>
    <t xml:space="preserve">الدور 11 </t>
  </si>
  <si>
    <t>كشف رقم  7</t>
  </si>
  <si>
    <t>كشف رقم 4</t>
  </si>
  <si>
    <t>كشف رقم 3</t>
  </si>
  <si>
    <t>كشف رقم 2</t>
  </si>
  <si>
    <t>حساب/   أيمن عوض الله 1</t>
  </si>
  <si>
    <t>كشف رقم  8</t>
  </si>
  <si>
    <t>ادوات كهربا - تأسيس</t>
  </si>
  <si>
    <t>الدور 11 - الحاج احمد</t>
  </si>
  <si>
    <t>سيراميك  - فاتورة رقم 4407 - الجارحي للسيراميك</t>
  </si>
  <si>
    <t xml:space="preserve">فاتورةد ادوات سباكه - تشطيبات الدور 7 شقه ا. تامر </t>
  </si>
  <si>
    <t>تأسيس سباكه</t>
  </si>
  <si>
    <t xml:space="preserve">فاتورة سباكة </t>
  </si>
  <si>
    <t>باقى فواتير سيراميك المركب</t>
  </si>
  <si>
    <t>المبلغ السابق بتسوية 19-3-2023</t>
  </si>
  <si>
    <t xml:space="preserve">محبس </t>
  </si>
  <si>
    <t>احمد العشري - كلادينج</t>
  </si>
  <si>
    <t>عربون كلادينج</t>
  </si>
  <si>
    <t>تشوين 5 طن اسمنت - تامر محمد سند 4318</t>
  </si>
  <si>
    <t>تكسير غرفة المعمل</t>
  </si>
  <si>
    <t>اسماعيل محاره -اعمال محاره</t>
  </si>
  <si>
    <t>اسلام كهربائي</t>
  </si>
  <si>
    <t>مصنعية</t>
  </si>
  <si>
    <t>اكرامية سباك</t>
  </si>
  <si>
    <t>هانى الحجار  - رخام</t>
  </si>
  <si>
    <t>عربون رخام للمحل</t>
  </si>
  <si>
    <t>5طن اسمنت</t>
  </si>
  <si>
    <t>محاره</t>
  </si>
  <si>
    <t xml:space="preserve">مبيعات خردة - حديد </t>
  </si>
  <si>
    <t>سند صرف 585</t>
  </si>
  <si>
    <t>عهده</t>
  </si>
  <si>
    <t>بيد الحاج احمد بأمارة تطابق المبلغيين</t>
  </si>
  <si>
    <t>سند صرف 594</t>
  </si>
  <si>
    <t>استلام نقدية -شيكات- سند 473</t>
  </si>
  <si>
    <t>برج باغوص</t>
  </si>
  <si>
    <t xml:space="preserve">اجرة عمال الحفر الخاص بالصرف والسباكه وتنظيف العمدان للدور الاول </t>
  </si>
  <si>
    <t>ايجار اللودر الخاص بالحفر ورفع الردم وتنظيف بين العمدان</t>
  </si>
  <si>
    <t>حساب عربيه لنقل الردم</t>
  </si>
  <si>
    <t>فاتورة ادوات كهربائيه - سلوك وفيشه  - بدون فاتوره</t>
  </si>
  <si>
    <t>كشاف و اربع لمبات والسلوك الخاصه بتوصيلهم - بدون فاتوره</t>
  </si>
  <si>
    <t>ايجار معدات</t>
  </si>
  <si>
    <t xml:space="preserve">ايجار هيلتي </t>
  </si>
  <si>
    <t>اجرة تريسكل</t>
  </si>
  <si>
    <t xml:space="preserve">ايجار تريسيكل لنقل الهيلتي </t>
  </si>
  <si>
    <t>زراجين</t>
  </si>
  <si>
    <t>حساب 200 كيلو زراجين</t>
  </si>
  <si>
    <t>لفة سيلك</t>
  </si>
  <si>
    <t xml:space="preserve">تجديد رخصه مباني </t>
  </si>
  <si>
    <t xml:space="preserve">مصاريف تجديد رخصه مباني </t>
  </si>
  <si>
    <t xml:space="preserve">راتب الغفير </t>
  </si>
  <si>
    <t>راتب الغفير من 10/3 الي 10/4</t>
  </si>
  <si>
    <t xml:space="preserve">محضر المباني </t>
  </si>
  <si>
    <t xml:space="preserve">حساب محضر المباني بإسم ا/  محمد - بدون صورة بطاقه ولا صوره للمحضر </t>
  </si>
  <si>
    <t>ادوات كهرباء لزوم  انارة الموقع</t>
  </si>
  <si>
    <t xml:space="preserve">اسمنت </t>
  </si>
  <si>
    <t xml:space="preserve">ادوات سباكه </t>
  </si>
  <si>
    <t xml:space="preserve">اجرة تريسكل </t>
  </si>
  <si>
    <t>لاحضار ادوات السباكه للموقع</t>
  </si>
  <si>
    <t>مصروفات نثريه</t>
  </si>
  <si>
    <t>شراء كوبايات - وسكر وشاي - وسحور للعمال</t>
  </si>
  <si>
    <t>سند رقم 596</t>
  </si>
  <si>
    <t>سند رقم 598</t>
  </si>
  <si>
    <t>حساب/   خلف توبه -  مشروع باغوص</t>
  </si>
  <si>
    <t>كشف رقم  1</t>
  </si>
  <si>
    <t>خلف توبه</t>
  </si>
  <si>
    <t>فاتورة ادوات سباكه لزوم الماسوره الرئيسيه للبرج</t>
  </si>
  <si>
    <t xml:space="preserve">ادوات سباكه خاصه بالوصله الرئيسيه امام البرج </t>
  </si>
  <si>
    <t xml:space="preserve">عدد 1  لفة سيلك </t>
  </si>
  <si>
    <t>5 لفه</t>
  </si>
  <si>
    <t>سعر اللفه 820 جنيه</t>
  </si>
  <si>
    <t>زلط مشون</t>
  </si>
  <si>
    <t xml:space="preserve">عدد 10 م زلط مشون - سعر المتر 220 ج </t>
  </si>
  <si>
    <t>زلط</t>
  </si>
  <si>
    <t>خرطوم خاص بالمياه - طوله  8م</t>
  </si>
  <si>
    <t>لفة خرطوم خاصه بالمياه</t>
  </si>
  <si>
    <t>عدد 2 افيز لتثبيت خرطوم المياه</t>
  </si>
  <si>
    <t>رمله مشون</t>
  </si>
  <si>
    <t>عدد 15 م رملة مشون - سعر المتر 110ج</t>
  </si>
  <si>
    <t xml:space="preserve">مصنعيات </t>
  </si>
  <si>
    <t>مصنعية الكهربائي</t>
  </si>
  <si>
    <t xml:space="preserve">اجره لودر </t>
  </si>
  <si>
    <t>اجره لودر لرفع الردم الخاص بشغل السباكه للماسوره الرئيسيه للبرج</t>
  </si>
  <si>
    <t xml:space="preserve">خاصه بمصنعية السباك </t>
  </si>
  <si>
    <t xml:space="preserve">من حساب المقاول الخاص بمصنيات العمال- اجمالي الاتفاق 110000 - متبقي من حسابه 50000 </t>
  </si>
  <si>
    <t>اجرة لودر</t>
  </si>
  <si>
    <t>اجرة لودر لنقل الزلط والرمله</t>
  </si>
  <si>
    <t xml:space="preserve">حساب فنطاس مياه تم انزالها بالموقع نظرا لقطع المياه </t>
  </si>
  <si>
    <t>عدد 6.25 طن اسمنت - النوع 42.5 - سعر الطن 1900</t>
  </si>
  <si>
    <t xml:space="preserve">عدد 3.88 م رمل - مقاسات الصندوق 3.02*1.84*70 سنتي </t>
  </si>
  <si>
    <t>عدد 13.5 طن اسمنت - نوع 52.5</t>
  </si>
  <si>
    <t>رمله وزلط</t>
  </si>
  <si>
    <t xml:space="preserve">عدد 40 م زلط  * 275 ج - عدد 20 م رمله * 100 </t>
  </si>
  <si>
    <t>عدد 200 كيلو زراجين - 5 لفات سيلك رباط</t>
  </si>
  <si>
    <t>عدد 13.5 طن اسمنت -الحساب والفاتوره الخاصه بهم لدي الحاج / علي كشري</t>
  </si>
  <si>
    <t>اكراميه</t>
  </si>
  <si>
    <t>اكراميه للسائق  الذي قام بنقل الحديد - 4 نقلات</t>
  </si>
  <si>
    <t>عدد 5 طن اسمنت - الحاج علي- النوع 52.5</t>
  </si>
  <si>
    <t>رمل</t>
  </si>
  <si>
    <t>مياه</t>
  </si>
  <si>
    <t>اجرة فنطاس المياه</t>
  </si>
  <si>
    <t>ادوات كهرباء</t>
  </si>
  <si>
    <t>عدد 15م سيلك سعر المتر 12 ج - لمبه 45 وات بسعر 55 ج - بدون فاتوره</t>
  </si>
  <si>
    <t>مصنعيات</t>
  </si>
  <si>
    <t>مصنعية الكهربائي الخاصه بتركيب اللمبه في الموقع</t>
  </si>
  <si>
    <t>عدد 10 طن اسمنت - الحاج علي - سعر الطن 1900 - النوع 52.5</t>
  </si>
  <si>
    <t>اكراميه شيالين الاسمنت</t>
  </si>
  <si>
    <t>عدد 4 م زلط مشون - سعر المتر 220 ج - تكعيب الصندوق 3.02*1.84*0.70</t>
  </si>
  <si>
    <t xml:space="preserve">مصروفات خاصه بإفطار حدادين المسلح 750ج - 150 عصير </t>
  </si>
  <si>
    <t>مصنعية الكهربائي الخاصه برمي خراطيم الكهرباء في السقف</t>
  </si>
  <si>
    <t>عدد 4 م رمل مشون - تكعيب الصندوق 3.02*1.84*0.70 - سعر المتر 110ج</t>
  </si>
  <si>
    <t>هزاز</t>
  </si>
  <si>
    <t>ايجار هزاز -  150 ج  للعمدان - 150 ج  للسقف</t>
  </si>
  <si>
    <t>عدد 4م زلط مشون - سعر المتر 220ج</t>
  </si>
  <si>
    <t xml:space="preserve">جزء من مصنعية المقاول نجار المسلح -اجمال المصنعية المتفق عليها 110000للدور الاول  </t>
  </si>
  <si>
    <t>من حساب المقاول - بذلك يكون حساب المقاول للدور الاول خالص بإجمالي 110 الف جنيه</t>
  </si>
  <si>
    <t>تجديد رخصه</t>
  </si>
  <si>
    <t>من حساب مصاريف تجديد الرخصه</t>
  </si>
  <si>
    <t>ايجار لودر</t>
  </si>
  <si>
    <t xml:space="preserve">ايجار لودر </t>
  </si>
  <si>
    <t xml:space="preserve">اكرامية </t>
  </si>
  <si>
    <t>عدد 20 م زلط - الحاج علي - سعر المتر 275</t>
  </si>
  <si>
    <t>عدد 20 م رمل - الحاج علي -  سعر المتر 100ج</t>
  </si>
  <si>
    <t>عدد 20 م  زلط - الحاج علي - سعر المتر275 ج</t>
  </si>
  <si>
    <t>عدد 20م زلط - الحاج علي - سعر المتر 275ج</t>
  </si>
  <si>
    <t>عدد 20م رمل - الحاج علي - سعر المتر 100ج</t>
  </si>
  <si>
    <t>البند</t>
  </si>
  <si>
    <t>عدد 3 م رمل مشون - تكعيب الصندوق 2*3.04*0.50- سعر المتر 110ج</t>
  </si>
  <si>
    <t>عدد 4 م رمل مشون - تكعيب الصندوق 3.02*1.84*0.70- سعر المتر 110</t>
  </si>
  <si>
    <t>عدد 5 طن اسمنت - الحاج علي- النوع 52.5 - متبقي في الموقع بعد اتمام سقف الدور الاول  2.25 طن - 45 شيكاره - سعر الطن 1900</t>
  </si>
  <si>
    <t>ايجار ساعة لودر - تشوين رمل ونقل حديد</t>
  </si>
  <si>
    <t>كهرباء</t>
  </si>
  <si>
    <t>مصنعية كهربائي - توصيل كشاف</t>
  </si>
  <si>
    <t xml:space="preserve">عدد 155 كيلو - سعر الكيلو 45 ج </t>
  </si>
  <si>
    <t>عدد 2 لفة سيلك - سعر اللفه 820</t>
  </si>
  <si>
    <t xml:space="preserve">عدد 12 طن اسمنت - النوع 42.5 - سعر الطن 1900 ج </t>
  </si>
  <si>
    <t>عدد 20م - سعر المتر 275</t>
  </si>
  <si>
    <t>اكراميات</t>
  </si>
  <si>
    <t>اكراميات للسائق الخاص بنقل الزلط والرمله</t>
  </si>
  <si>
    <t xml:space="preserve">عدد  20 م زلط - سعر المتر 275 ج </t>
  </si>
  <si>
    <t>اجره خاصه بنقل الزراجين ووزنها</t>
  </si>
  <si>
    <t xml:space="preserve">رمل </t>
  </si>
  <si>
    <t>عدد 20 م  رمل - سعر المتر 100ج</t>
  </si>
  <si>
    <t>مصروفات نثرية</t>
  </si>
  <si>
    <t>مصروفات خاصه بالشاي والسكر للعمال</t>
  </si>
  <si>
    <t>ايجار يوم كامل للهزاز الخاص بالعمدان</t>
  </si>
  <si>
    <t>عدد 1 طن اسمنت نوع52.5 - عدد 2 طن اسمنت نوع 42.5. مايزالو1 متواجدين في الموقع بعد انهاء العمل</t>
  </si>
  <si>
    <t xml:space="preserve">عدد 5 لفات خرطوم كهرباء - اجمالي عدد اللفات في الموقع قبل البدء في العمل بها 6 لفات </t>
  </si>
  <si>
    <t>عدد 6 لفه خرطوم كهرباء - بدون فاتوره - متبقي لفه في الموقع - شوال</t>
  </si>
  <si>
    <t>كشف رقم4</t>
  </si>
  <si>
    <t>عدد 20 م رمل - سعر المتر 100 ج</t>
  </si>
  <si>
    <t>عدد 20 م زلط - سعر المتر 275ج</t>
  </si>
  <si>
    <t>عدد 10 متر سيلك - شريط لحام</t>
  </si>
  <si>
    <t>مصنعية الكهربائي خاصه بشغل السقف</t>
  </si>
  <si>
    <t>ادوات سباكه</t>
  </si>
  <si>
    <t xml:space="preserve">حنفيه مياه جديده </t>
  </si>
  <si>
    <t>مصنعية للسباك خاصه بتركيب الحنفيه</t>
  </si>
  <si>
    <t>ايجار الهزاز خاص بشغل السقف</t>
  </si>
  <si>
    <t>ايجار فنطاس المياه - اجرة يوميه</t>
  </si>
  <si>
    <t>اكراميه خاصه بالعمال اللذين قاموا بنقل الحديد</t>
  </si>
  <si>
    <t>عدد 20 طن اسمنت - النوع 42.5 - سعر الطن 1900</t>
  </si>
  <si>
    <t>اكراميه خاصه بالعمال اللذين قاموا بنقل الاسمنت</t>
  </si>
  <si>
    <t>الواح ابلكاش</t>
  </si>
  <si>
    <t xml:space="preserve">عدد 6 الواح ابلكاش فرم وجهة البرج </t>
  </si>
  <si>
    <t>مصنعية الكهربائي الخاصه برمي الخراطيم في السقف- الحاج رمضان</t>
  </si>
  <si>
    <t>عدد 20 م رمل -سعر المتر 100ج</t>
  </si>
  <si>
    <t>عدد 100 كيلو زراجين - سعر الكيلو 45ج</t>
  </si>
  <si>
    <t>عدد 5 لفة سيلك - سعر اللفه 820ج</t>
  </si>
  <si>
    <t>عدد 5 طن اسمنت - سعر الطن 1900ج - النوع 42.5</t>
  </si>
  <si>
    <t>عدد 20 م زلط - سعر المتر 275 ج</t>
  </si>
  <si>
    <t>اكراميه خاصه بنجارين المسلح - بيد الحاج علي</t>
  </si>
  <si>
    <t>ايجار</t>
  </si>
  <si>
    <t>ايجار لودر للتشوين</t>
  </si>
  <si>
    <t>ادوات كهربائيه</t>
  </si>
  <si>
    <t>فاتوره خاصه بالادوات الكهربائيه</t>
  </si>
  <si>
    <t>مصنعية خاصه بالكهربائي</t>
  </si>
  <si>
    <t xml:space="preserve">مصروفات خاصه بإفطار العمال 1210ج - 140 ج عصير </t>
  </si>
  <si>
    <t>هزاز خاص بالعمدان الخاصه للدور الثالث</t>
  </si>
  <si>
    <t>اكراميه خاصه بعمال لمشال الاسمنت</t>
  </si>
  <si>
    <t>اكراميه خاصه بالسائق الخاص بنقل الرمل والزلط</t>
  </si>
  <si>
    <t>عدد 3 طن اسمنت - سعر الطن 1900ج -  النوع 42.5</t>
  </si>
  <si>
    <t>مصعيات</t>
  </si>
  <si>
    <t>كشف رقم5</t>
  </si>
  <si>
    <t>سند رقم 638</t>
  </si>
  <si>
    <t>من حساب المقاول - اجمال الحساب للدور الثاني 60000ج</t>
  </si>
  <si>
    <t>راتب الغفير</t>
  </si>
  <si>
    <t>ادوات مياه</t>
  </si>
  <si>
    <t>مصروفات لرخصة الدور الثاني والثالث</t>
  </si>
  <si>
    <t>مصنعية الكهربائي خاصه برمي الخراطيم في السقف الدور الثالث</t>
  </si>
  <si>
    <t>من حساب المقاول - وبذلك يكون حساب المقاول للدور الثاني خالص- اجمال الاتفاق 60000</t>
  </si>
  <si>
    <t>كشف رقم6</t>
  </si>
  <si>
    <t>عدد 20 م رمل - سعر المتر 100ج</t>
  </si>
  <si>
    <t>عدد 20م زلط - سعر المتر 275ج</t>
  </si>
  <si>
    <t>عدد 8 طن اسمنت - سعر الطن 1900ج- النوع 42.5</t>
  </si>
  <si>
    <t>عدد 2 طن اسمنت - سعر الطن 1900ج - النوع 42.5- متبقي في الموقع نص طن</t>
  </si>
  <si>
    <t>عدد 20م رمل - سعر المتر 100ج</t>
  </si>
  <si>
    <t>اجرة فنطاس المياه في اليوم</t>
  </si>
  <si>
    <t xml:space="preserve">اجرة 2 عامل لنقل الحديد داخل البرج </t>
  </si>
  <si>
    <t>ايجار لودر ساعة لتشوين الرمل والزلط</t>
  </si>
  <si>
    <t>اكراميه خاصه بالعمال لتشوين الرمل والزلط</t>
  </si>
  <si>
    <t>اكراميه العمال لنقل الاسمنت وسائق اللودر</t>
  </si>
  <si>
    <t>سلفة من راتب الغفير - اجمالي الراتب 2500ج - عن شهر ابريل</t>
  </si>
  <si>
    <t>اكراميه لسائق العربه الخاصه بنقل الحديد - بعلم المعلم خلف</t>
  </si>
  <si>
    <t>عيديه خاصه بالغفير- بعلم المعلم خلف</t>
  </si>
  <si>
    <t>سلف</t>
  </si>
  <si>
    <t>عدد</t>
  </si>
  <si>
    <t>مصنعيات كهرباء</t>
  </si>
  <si>
    <t>حساب المقاول</t>
  </si>
  <si>
    <t>عدد 15 طن اسمنت - النوع 42.5 - سعر الطن 1900</t>
  </si>
  <si>
    <t>عدد 150 كيلو زراجين *45ج</t>
  </si>
  <si>
    <t>لفة سيلك رباط</t>
  </si>
  <si>
    <t>عدد 2 لفة سيلك *820</t>
  </si>
  <si>
    <t>عدد 20 م رمل *100ج</t>
  </si>
  <si>
    <t>عدد 40 م زلط *275ج</t>
  </si>
  <si>
    <t>توصيل سيلك كهرباء في الشارع</t>
  </si>
  <si>
    <t>اجرة عامل مجاري الجيران</t>
  </si>
  <si>
    <t>شاي وسكر للعمال</t>
  </si>
  <si>
    <t>تشوين الرمل والزلط بداخل البرج</t>
  </si>
  <si>
    <t xml:space="preserve">مصنعية للكهربائي لتزويد سيلك لشغل ليلة الاربعاء والخميس </t>
  </si>
  <si>
    <t>عمالة مؤقته باليوميه</t>
  </si>
  <si>
    <t>عماله للتنظيف امام البرج</t>
  </si>
  <si>
    <t>كشف رقم7</t>
  </si>
  <si>
    <t>اجمالى المبالغ المستلمة</t>
  </si>
  <si>
    <t xml:space="preserve">حساب المقاول </t>
  </si>
  <si>
    <t>ايجارات</t>
  </si>
  <si>
    <t>مصنعيات السباك</t>
  </si>
  <si>
    <t>عماله مؤقته باليوميه</t>
  </si>
  <si>
    <t>مصنعيات كهربائي</t>
  </si>
  <si>
    <t>مصروفات حكوميه</t>
  </si>
  <si>
    <t>مصاريف رخصة الدور الرابع</t>
  </si>
  <si>
    <t>ايجار الهزاز لسقف الثالث</t>
  </si>
  <si>
    <t>من حساب المقاول عن الدور الثالث - اجمالي  الاتفاق 60000ج  -متبقي له 30000ج</t>
  </si>
  <si>
    <t>حساب المتبقي من الدور الثالث 30000ج + 10000ج من حساب الدور الرابع</t>
  </si>
  <si>
    <t>سند رقم -663</t>
  </si>
  <si>
    <t>سند رقم - 664</t>
  </si>
  <si>
    <t>كشف رقم8</t>
  </si>
  <si>
    <t>اكراميه للعمال القائمين بنقل الحديد - 2 نقلة</t>
  </si>
  <si>
    <t xml:space="preserve"> 2لفة خرطوم خاصه بسقف الدور الرابع</t>
  </si>
  <si>
    <t>رسوم حكوميه</t>
  </si>
  <si>
    <t>غرامة مرافق وتم التحفظ علي مقص الحداد</t>
  </si>
  <si>
    <t>مصنعيات الكهربائي</t>
  </si>
  <si>
    <t>مصنعية خاصه برمي الخراطيم في السقف الدور الرابع</t>
  </si>
  <si>
    <t>مسامير لشغل الكهربائي في سقف الدور الرابع</t>
  </si>
  <si>
    <t>كشري وعيش خاص بغداء العمال</t>
  </si>
  <si>
    <t>شاي وسكر للعمال وكوبايات</t>
  </si>
  <si>
    <t>اكراميه للعمال القائمين بنقل الحديد - 3 نقلة</t>
  </si>
  <si>
    <t>شمبر سقف نقل عمدان</t>
  </si>
  <si>
    <t>حداده</t>
  </si>
  <si>
    <t>كشف رقم9</t>
  </si>
  <si>
    <t>سلفة من راتب شهر ابريل - جملة الاستلاف من الراتب 1500</t>
  </si>
  <si>
    <t>عدد 60م زلط - سعر المتر 275ج</t>
  </si>
  <si>
    <t>عدد 20 طن اسمنت - سعر الطن 1900- النوع 42.5</t>
  </si>
  <si>
    <t>رمل مشون</t>
  </si>
  <si>
    <t>يومية فنطاس المياه - ملاحظ ان السعر  زاد 50 جنيه</t>
  </si>
  <si>
    <t xml:space="preserve">ايجار لودر ساعه ونص </t>
  </si>
  <si>
    <t>اكراميه لسائق العربه اللتي قطرت الخلاطه</t>
  </si>
  <si>
    <t>مصروفات للموقع غير معلومه - وذهاب مجدي للمحافظه</t>
  </si>
  <si>
    <t>عدد 5 طن اسمنت - سعر الطن 1900- النوع 42.5- متبقي في الموقع بعد سقف الرابع 8طن و2 شيكاره</t>
  </si>
  <si>
    <t>اكراميه لسائق العربه الخاصه بنقل الاسمنت</t>
  </si>
  <si>
    <t>تصليح 3 غرف مجاري</t>
  </si>
  <si>
    <t>محاسب الموقع</t>
  </si>
  <si>
    <t>...........................</t>
  </si>
  <si>
    <t>مبلغ لاصلاح 4 وشوش خاصه ب 4 غرف مجاري تم تكسيرهم عن طريق التريلا الخاصه بالمشون - وسيتم استهلاك 3 شكاير اسمنت في اصلاحهم</t>
  </si>
  <si>
    <t xml:space="preserve">عدد 16م رمل مشون - سعر المتر 110ج -تم ابلاغ محاسب الموقع ان تكعييب الصندوق 5م عن طريق مجدي -لكن هذه هي مقاسات الصندوق 3.02*1.84*70 سنتي - وهذا يعني ان تكعييب الصندوق 3.88 م تقريبا 4 م </t>
  </si>
  <si>
    <t>حساب/   خلف توبه -  مشروع باغوص - اجمالي المصروفات حتي يوم 2-5-2023</t>
  </si>
  <si>
    <t>ايجار هزاز لاعمال السقف - الدور الرابع</t>
  </si>
  <si>
    <t>كشف رقم10</t>
  </si>
  <si>
    <t>4-5-203</t>
  </si>
  <si>
    <t>عدد 120 كيلو زراجين- سعر الكيلو 45ج</t>
  </si>
  <si>
    <t>عدد 3 لفة سيلك - سعر اللفه 820ج</t>
  </si>
  <si>
    <t xml:space="preserve">مصروفات خاصه بمواصلات مجدي </t>
  </si>
  <si>
    <t xml:space="preserve">تصليح سيلك طبق دش خاص بجيران البرج تم قطعه من العمال </t>
  </si>
  <si>
    <t>هزاز خاص بعمدان الدور الخامس</t>
  </si>
  <si>
    <t>جزء من رخصة الدور الخامس - اجمالي الترخيص</t>
  </si>
  <si>
    <t>من حساب المقاول للدور الخامس - واصل له حتي الان 20000 - اجمالي الاتفاق 60000ج</t>
  </si>
  <si>
    <t>عدد 22م رمل - سعر المتر 100ج</t>
  </si>
  <si>
    <t>عدد22م زلط - سعر المتر 275ج</t>
  </si>
  <si>
    <t>باقي حساب المقاول للدور الخامس - اجمالي المبلغ المسلم للمقاول 60000 عن الدور الخامس - خالص الدور الخامس</t>
  </si>
  <si>
    <t xml:space="preserve">ايجار لودر  </t>
  </si>
  <si>
    <t>باقي حساب رخصة الدور الخامس -  اجمالي المدفوع 20000ج</t>
  </si>
  <si>
    <t>مواد عزل</t>
  </si>
  <si>
    <t>كيمابوكس - مرفق فاتورة</t>
  </si>
  <si>
    <t>عدد 10 طن اسمنت - سعر الطن 1860ج - النوع 42.5</t>
  </si>
  <si>
    <t>عدد 3طن اسمنت - سعر الطن 1860ج- النوع 42.5- متبقي في الموقع 7.5 طن</t>
  </si>
  <si>
    <t>كيمابوكس</t>
  </si>
  <si>
    <t>مواد</t>
  </si>
  <si>
    <t>حديد</t>
  </si>
  <si>
    <t>كشف رقم11</t>
  </si>
  <si>
    <t>عدد20طن اسمنت ×1860</t>
  </si>
  <si>
    <t>اكرميات</t>
  </si>
  <si>
    <t>اكرميات حديد</t>
  </si>
  <si>
    <t>رمله</t>
  </si>
  <si>
    <t>60متر ×100ج جرار من المحجر</t>
  </si>
  <si>
    <t>مصنعية كهربائي</t>
  </si>
  <si>
    <t>مصنعية كهرباء سقف الدور الخامس</t>
  </si>
  <si>
    <t xml:space="preserve">رسوم حكومية </t>
  </si>
  <si>
    <t xml:space="preserve"> مصالحة المحافظة لا استرجاع الحديد والاسمنت ومكنة المياه </t>
  </si>
  <si>
    <t>تسهيلات داخل المحافظة لاسترجاع الحديد والاسمنت</t>
  </si>
  <si>
    <t xml:space="preserve">ايجار تريسكل </t>
  </si>
  <si>
    <t xml:space="preserve">تريسكل من المحافظة لنقل الحديد والاسمنت </t>
  </si>
  <si>
    <t>ايجار لودر ساعة لنقل الرمل الطريق</t>
  </si>
  <si>
    <t>رسوم حكومية بدل الفيزا</t>
  </si>
  <si>
    <t>علي كشري</t>
  </si>
  <si>
    <t xml:space="preserve">هزاز </t>
  </si>
  <si>
    <t xml:space="preserve">هزاز سقف الدور الخامس </t>
  </si>
  <si>
    <t>عدد44متر زلط ×275 ج</t>
  </si>
  <si>
    <t>مكنسة ومساحة سلك للطريق</t>
  </si>
  <si>
    <t xml:space="preserve">نظافة </t>
  </si>
  <si>
    <t>تنظيف وكنس الشارع  للغفير</t>
  </si>
  <si>
    <t>ايجار لورد</t>
  </si>
  <si>
    <t>ايجار لودر يومية</t>
  </si>
  <si>
    <t xml:space="preserve">اكرميه سواق لودر </t>
  </si>
  <si>
    <t>شاي سواق رئيس الحي</t>
  </si>
  <si>
    <t xml:space="preserve">نقلة مياه لتنظيف الشارع والطريق بعد العمل </t>
  </si>
  <si>
    <t>مكنسة ومساحة</t>
  </si>
  <si>
    <t>نظافة</t>
  </si>
  <si>
    <t xml:space="preserve">ادوات نظافة </t>
  </si>
  <si>
    <t>ايجار يومية فنطاس</t>
  </si>
  <si>
    <t>كشف رقم12</t>
  </si>
  <si>
    <t>سند صرف 679</t>
  </si>
  <si>
    <t>سند صرف 693</t>
  </si>
  <si>
    <t>كشف رقم13</t>
  </si>
  <si>
    <t>90ك زراجين ×45ج</t>
  </si>
  <si>
    <t>سلك</t>
  </si>
  <si>
    <t xml:space="preserve"> 3لفة سلك ×820ج غير مرفق فاتورة علي كشري</t>
  </si>
  <si>
    <t xml:space="preserve">مواد عزل مرفق فاتورة </t>
  </si>
  <si>
    <t>غداء</t>
  </si>
  <si>
    <t>غداء للعاملين بالموقع</t>
  </si>
  <si>
    <t xml:space="preserve">اصلاح طبق دش الجيران </t>
  </si>
  <si>
    <t xml:space="preserve">ادوات كهربائية </t>
  </si>
  <si>
    <t>6لفة خرطوم ×380ج-وعدد 125 بواط ×3ج</t>
  </si>
  <si>
    <t xml:space="preserve">متبقي 5لفة خرطوم </t>
  </si>
  <si>
    <t xml:space="preserve">سلك </t>
  </si>
  <si>
    <t xml:space="preserve">غداء </t>
  </si>
  <si>
    <t>اصلاح طبق دش</t>
  </si>
  <si>
    <t>ادوات كهربائية</t>
  </si>
  <si>
    <t>كشف رقم0000</t>
  </si>
  <si>
    <t>رصيد مرحل</t>
  </si>
  <si>
    <t xml:space="preserve">تصليح غرفة مجاري الجيران </t>
  </si>
  <si>
    <t>مصروف بنر للرخصة لم ياتي في الموقع حتي الان</t>
  </si>
  <si>
    <t>تنظيف الدور الثاني والثالث</t>
  </si>
  <si>
    <t>تصليح غرفة مجاري الجيران</t>
  </si>
  <si>
    <t>المنارة جروب للاستثمار العقاري احدي شركات احمد كشري</t>
  </si>
  <si>
    <t>دفعة لمقاول التسليح</t>
  </si>
  <si>
    <t>سلفة 1500+1000 اجمالي راتب شهر 4</t>
  </si>
  <si>
    <t>مصاريف خاصة بمجدي</t>
  </si>
  <si>
    <t>مجدي بلغ بيها يوم 11/5/2023 بدون علم محمود المحاسب</t>
  </si>
  <si>
    <t>كشف رقم15</t>
  </si>
  <si>
    <t>باقي راتب الغفير عن شهر 4</t>
  </si>
  <si>
    <t xml:space="preserve">مصاريف مجدي </t>
  </si>
  <si>
    <t>لم يحدد نوع المصروف</t>
  </si>
  <si>
    <t>مصاريف بنر للرخصة</t>
  </si>
  <si>
    <t>تم وصول البنر للموقع يوم 15/5/2023</t>
  </si>
  <si>
    <t>كشف رقم14</t>
  </si>
  <si>
    <t>تم ابلاغ عن طريق مجدي يوم 11/5/2023 بدون معرفة محمود المحاسب</t>
  </si>
  <si>
    <t>سعر لم يحدد</t>
  </si>
  <si>
    <t xml:space="preserve">10الف طوب احمر مفرغ نوع الباشا المورد عيد </t>
  </si>
  <si>
    <t xml:space="preserve">15الف طوب احمر مفرغ نوع الباشا المورد عيد </t>
  </si>
  <si>
    <t xml:space="preserve">3الف طوب اسمنتي </t>
  </si>
  <si>
    <t xml:space="preserve">تنظيف الدور الاول من الخشب والحديد وتجميعة في مكان واحد </t>
  </si>
  <si>
    <t>سلفة الغفير من راتب شهر 5 - ابو احمد</t>
  </si>
  <si>
    <t>5طن اسمنت الحاج علي سعر الطن 1860ج</t>
  </si>
  <si>
    <t xml:space="preserve">مصاريف موقع </t>
  </si>
  <si>
    <t xml:space="preserve">من حساب مصنعيات البنا </t>
  </si>
  <si>
    <t xml:space="preserve">محمد كمال </t>
  </si>
  <si>
    <t>كشف رقم16</t>
  </si>
  <si>
    <t xml:space="preserve">طوب احمر </t>
  </si>
  <si>
    <t xml:space="preserve">طوب اسمنتي </t>
  </si>
  <si>
    <t>عمالة مؤقتة</t>
  </si>
  <si>
    <t>سلفة ابو احمد الغفير</t>
  </si>
  <si>
    <t xml:space="preserve">مصاريف نثرية </t>
  </si>
  <si>
    <t>حساب مصنعيات بناء</t>
  </si>
  <si>
    <t>18متر رمله علي  كشري  سعر المتر 100ج</t>
  </si>
  <si>
    <t xml:space="preserve">1ك كيمابوكس </t>
  </si>
  <si>
    <t>18متر رمله علي كشري سعر المتر 100ج</t>
  </si>
  <si>
    <t>1ك كيمابوكس</t>
  </si>
  <si>
    <t>تم ابلاغ عن طريق مجدي يوم 25/5/2023 بدون معرفة محمود المحاسب</t>
  </si>
  <si>
    <t>كشف رقم17</t>
  </si>
  <si>
    <t xml:space="preserve">مصنعيات تزريع اشاير </t>
  </si>
  <si>
    <t>مصنعيات البناء</t>
  </si>
  <si>
    <t>مصنعية بناء</t>
  </si>
  <si>
    <t>رخصة مباني</t>
  </si>
  <si>
    <t>عربون ابواب صاج</t>
  </si>
  <si>
    <t>مصاريف نثرية خاصة بمجدي</t>
  </si>
  <si>
    <t xml:space="preserve">4طن اسمنت </t>
  </si>
  <si>
    <t xml:space="preserve">       4متر رمله علي كشري</t>
  </si>
  <si>
    <t>تنزيل ركش الدور 2 و3 بالونش واجرة جرار</t>
  </si>
  <si>
    <t>ايجار ونش + جرار</t>
  </si>
  <si>
    <t>2عمال تجميع ركش وتنزيلة</t>
  </si>
  <si>
    <t xml:space="preserve">اجرة جرار </t>
  </si>
  <si>
    <t xml:space="preserve">تحميل 2 نقلة </t>
  </si>
  <si>
    <t xml:space="preserve">2ساعة شغل </t>
  </si>
  <si>
    <t>يومية عامل مع الودر</t>
  </si>
  <si>
    <t>4طن اسمنت ×1860</t>
  </si>
  <si>
    <t>4متر رمله×110</t>
  </si>
  <si>
    <t>تنزيل ركش بالونش الدور2و 3 + جرار</t>
  </si>
  <si>
    <t>2عمال تجميع الركش</t>
  </si>
  <si>
    <t>اجرة جرار</t>
  </si>
  <si>
    <t xml:space="preserve">ايجار لودر 2ساعة </t>
  </si>
  <si>
    <t>من حساب الابواب الصاج تم تركيب عدد 2 باب</t>
  </si>
  <si>
    <t>اكرامية حداد تركيب الابواب الصاج</t>
  </si>
  <si>
    <t>باقي راتب الغفير شهر 5</t>
  </si>
  <si>
    <t xml:space="preserve">من حساب مصنعية البناء </t>
  </si>
  <si>
    <t>محمد جمال</t>
  </si>
  <si>
    <t>ابو احمد رمضان</t>
  </si>
  <si>
    <t xml:space="preserve">مصنعية بناء محمد جمال </t>
  </si>
  <si>
    <t xml:space="preserve">الاجمالي </t>
  </si>
  <si>
    <t xml:space="preserve">المبالغ المستلمة </t>
  </si>
  <si>
    <t>حتي نهاية شهر 5-223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</si>
</sst>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-* #,##0.00\ _ج_._م_._‏_-;\-* #,##0.00\ _ج_._م_._‏_-;_-* &quot;-&quot;??\ _ج_._م_._‏_-;_-@_-"/>
    <numFmt numFmtId="166" formatCode="[$-1010000]d/m/yyyy;@"/>
  </numFmts>
  <fonts count="5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</font>
    <font>
      <b/>
      <u/>
      <sz val="11"/>
      <color theme="1"/>
      <name val="Calibri"/>
      <family val="2"/>
    </font>
    <font>
      <b/>
      <u/>
      <sz val="12"/>
      <color theme="1"/>
      <name val="Calibri"/>
      <family val="2"/>
    </font>
    <font>
      <b/>
      <sz val="14"/>
      <color theme="1"/>
      <name val="Calibri"/>
      <family val="2"/>
    </font>
    <font>
      <b/>
      <u val="double"/>
      <sz val="14"/>
      <color theme="1"/>
      <name val="Calibri"/>
      <family val="2"/>
    </font>
    <font>
      <b/>
      <u val="doubleAccounting"/>
      <sz val="14"/>
      <color theme="1"/>
      <name val="Calibri"/>
      <family val="2"/>
    </font>
    <font>
      <b/>
      <u/>
      <sz val="16"/>
      <color theme="1"/>
      <name val="Calibri"/>
      <family val="2"/>
    </font>
    <font>
      <sz val="14"/>
      <color theme="1"/>
      <name val="Calibri"/>
      <family val="2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u val="singleAccounting"/>
      <sz val="12"/>
      <name val="Calibri"/>
      <family val="2"/>
    </font>
    <font>
      <b/>
      <u val="singleAccounting"/>
      <sz val="12"/>
      <color theme="1"/>
      <name val="Calibri"/>
      <family val="2"/>
    </font>
    <font>
      <u val="double"/>
      <sz val="12"/>
      <color theme="1"/>
      <name val="Calibri"/>
      <family val="2"/>
    </font>
    <font>
      <b/>
      <u val="double"/>
      <sz val="12"/>
      <color theme="1"/>
      <name val="Calibri"/>
      <family val="2"/>
    </font>
    <font>
      <sz val="12"/>
      <color theme="1"/>
      <name val="Calibri"/>
      <family val="2"/>
      <charset val="178"/>
      <scheme val="minor"/>
    </font>
    <font>
      <b/>
      <u val="singleAccounting"/>
      <sz val="14"/>
      <color theme="1"/>
      <name val="Calibri"/>
      <family val="2"/>
    </font>
    <font>
      <b/>
      <u val="singleAccounting"/>
      <sz val="14"/>
      <name val="Calibri"/>
      <family val="2"/>
    </font>
    <font>
      <b/>
      <sz val="16"/>
      <color theme="1"/>
      <name val="Calibri"/>
      <family val="2"/>
    </font>
    <font>
      <b/>
      <u val="singleAccounting"/>
      <sz val="16"/>
      <color theme="1"/>
      <name val="Calibri"/>
      <family val="2"/>
    </font>
    <font>
      <b/>
      <u val="singleAccounting"/>
      <sz val="16"/>
      <name val="Calibri"/>
      <family val="2"/>
    </font>
    <font>
      <sz val="16"/>
      <color theme="1"/>
      <name val="Calibri"/>
      <family val="2"/>
    </font>
    <font>
      <sz val="16"/>
      <color theme="1"/>
      <name val="Calibri"/>
      <family val="2"/>
      <charset val="178"/>
      <scheme val="minor"/>
    </font>
    <font>
      <u/>
      <sz val="16"/>
      <color theme="1"/>
      <name val="Calibri"/>
      <family val="2"/>
      <charset val="178"/>
      <scheme val="minor"/>
    </font>
    <font>
      <b/>
      <sz val="12"/>
      <color theme="1"/>
      <name val="Calibri"/>
      <family val="2"/>
      <charset val="178"/>
      <scheme val="minor"/>
    </font>
    <font>
      <u/>
      <sz val="20"/>
      <color theme="1"/>
      <name val="Calibri"/>
      <family val="2"/>
      <charset val="178"/>
      <scheme val="minor"/>
    </font>
    <font>
      <b/>
      <u val="doubleAccounting"/>
      <sz val="14"/>
      <color rgb="FFFF0000"/>
      <name val="Calibri"/>
      <family val="2"/>
    </font>
    <font>
      <b/>
      <sz val="18"/>
      <color theme="1"/>
      <name val="Calibri"/>
      <family val="2"/>
      <charset val="178"/>
      <scheme val="minor"/>
    </font>
    <font>
      <b/>
      <sz val="18"/>
      <color theme="1"/>
      <name val="Calibri"/>
      <family val="2"/>
    </font>
    <font>
      <b/>
      <u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22"/>
      <color theme="1"/>
      <name val="Calibri"/>
      <family val="2"/>
      <charset val="178"/>
      <scheme val="minor"/>
    </font>
    <font>
      <b/>
      <u/>
      <sz val="22"/>
      <color theme="1"/>
      <name val="Calibri"/>
      <family val="2"/>
      <charset val="178"/>
      <scheme val="minor"/>
    </font>
    <font>
      <b/>
      <sz val="22"/>
      <color theme="1"/>
      <name val="Calibri"/>
      <family val="2"/>
      <charset val="178"/>
      <scheme val="minor"/>
    </font>
    <font>
      <b/>
      <u/>
      <sz val="22"/>
      <color theme="1"/>
      <name val="Calibri"/>
      <family val="2"/>
      <charset val="178"/>
    </font>
    <font>
      <b/>
      <sz val="22"/>
      <color theme="1"/>
      <name val="Calibri"/>
      <family val="2"/>
      <charset val="178"/>
    </font>
    <font>
      <b/>
      <u val="double"/>
      <sz val="22"/>
      <color theme="1"/>
      <name val="Calibri"/>
      <family val="2"/>
      <charset val="178"/>
    </font>
    <font>
      <b/>
      <u val="doubleAccounting"/>
      <sz val="22"/>
      <color theme="1"/>
      <name val="Calibri"/>
      <family val="2"/>
      <charset val="178"/>
    </font>
    <font>
      <b/>
      <u/>
      <sz val="24"/>
      <color theme="1"/>
      <name val="Calibri"/>
      <family val="2"/>
      <charset val="178"/>
    </font>
    <font>
      <sz val="24"/>
      <color theme="1"/>
      <name val="Calibri"/>
      <family val="2"/>
      <charset val="178"/>
      <scheme val="minor"/>
    </font>
    <font>
      <b/>
      <sz val="24"/>
      <color theme="1"/>
      <name val="Calibri"/>
      <family val="2"/>
      <charset val="178"/>
      <scheme val="minor"/>
    </font>
    <font>
      <b/>
      <u/>
      <sz val="24"/>
      <color theme="1"/>
      <name val="Calibri"/>
      <family val="2"/>
      <charset val="178"/>
      <scheme val="minor"/>
    </font>
    <font>
      <sz val="22"/>
      <color theme="1"/>
      <name val="Calibri"/>
      <family val="2"/>
      <charset val="178"/>
      <scheme val="minor"/>
    </font>
    <font>
      <b/>
      <sz val="24"/>
      <color theme="1"/>
      <name val="Calibri"/>
      <family val="2"/>
      <charset val="178"/>
    </font>
    <font>
      <b/>
      <sz val="20"/>
      <color theme="1"/>
      <name val="Calibri"/>
      <family val="2"/>
      <charset val="178"/>
    </font>
    <font>
      <b/>
      <sz val="36"/>
      <color theme="1"/>
      <name val="Aldhabi"/>
    </font>
    <font>
      <b/>
      <sz val="48"/>
      <color theme="1"/>
      <name val="Aldhabi"/>
    </font>
    <font>
      <b/>
      <u/>
      <sz val="20"/>
      <color theme="1"/>
      <name val="Calibri"/>
      <family val="2"/>
    </font>
    <font>
      <sz val="18"/>
      <color theme="1"/>
      <name val="Calibri"/>
      <family val="2"/>
      <charset val="178"/>
      <scheme val="minor"/>
    </font>
    <font>
      <b/>
      <sz val="18"/>
      <color theme="1"/>
      <name val="Calibri"/>
      <family val="2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50">
    <xf numFmtId="0" fontId="0" fillId="0" borderId="0" xfId="0"/>
    <xf numFmtId="14" fontId="3" fillId="0" borderId="5" xfId="0" applyNumberFormat="1" applyFont="1" applyBorder="1" applyAlignment="1">
      <alignment horizontal="center" vertical="center"/>
    </xf>
    <xf numFmtId="165" fontId="9" fillId="2" borderId="6" xfId="1" applyFont="1" applyFill="1" applyBorder="1" applyAlignment="1">
      <alignment horizontal="right"/>
    </xf>
    <xf numFmtId="165" fontId="9" fillId="0" borderId="6" xfId="1" applyFont="1" applyBorder="1" applyAlignment="1">
      <alignment horizontal="right"/>
    </xf>
    <xf numFmtId="165" fontId="9" fillId="0" borderId="7" xfId="1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7" fillId="0" borderId="9" xfId="1" applyFont="1" applyBorder="1" applyAlignment="1">
      <alignment horizontal="right" vertical="center"/>
    </xf>
    <xf numFmtId="165" fontId="7" fillId="0" borderId="10" xfId="1" applyFont="1" applyBorder="1" applyAlignment="1">
      <alignment horizontal="right" vertical="center"/>
    </xf>
    <xf numFmtId="0" fontId="10" fillId="0" borderId="0" xfId="0" applyFont="1"/>
    <xf numFmtId="0" fontId="0" fillId="0" borderId="0" xfId="0" applyAlignment="1">
      <alignment horizontal="right"/>
    </xf>
    <xf numFmtId="0" fontId="5" fillId="0" borderId="0" xfId="0" applyFont="1" applyBorder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/>
    </xf>
    <xf numFmtId="14" fontId="11" fillId="0" borderId="1" xfId="0" applyNumberFormat="1" applyFont="1" applyBorder="1" applyAlignment="1">
      <alignment horizontal="right"/>
    </xf>
    <xf numFmtId="0" fontId="11" fillId="2" borderId="1" xfId="0" applyFont="1" applyFill="1" applyBorder="1" applyAlignment="1">
      <alignment horizontal="right"/>
    </xf>
    <xf numFmtId="165" fontId="14" fillId="2" borderId="1" xfId="1" applyFont="1" applyFill="1" applyBorder="1" applyAlignment="1">
      <alignment horizontal="right"/>
    </xf>
    <xf numFmtId="165" fontId="14" fillId="0" borderId="1" xfId="1" applyFont="1" applyBorder="1" applyAlignment="1">
      <alignment horizontal="right"/>
    </xf>
    <xf numFmtId="165" fontId="13" fillId="0" borderId="1" xfId="1" applyFont="1" applyBorder="1" applyAlignment="1">
      <alignment horizontal="right"/>
    </xf>
    <xf numFmtId="165" fontId="15" fillId="2" borderId="1" xfId="1" applyFont="1" applyFill="1" applyBorder="1" applyAlignment="1">
      <alignment horizontal="right"/>
    </xf>
    <xf numFmtId="165" fontId="16" fillId="0" borderId="1" xfId="1" applyFont="1" applyBorder="1" applyAlignment="1">
      <alignment horizontal="right"/>
    </xf>
    <xf numFmtId="165" fontId="14" fillId="3" borderId="1" xfId="1" applyFont="1" applyFill="1" applyBorder="1" applyAlignment="1">
      <alignment horizontal="right"/>
    </xf>
    <xf numFmtId="165" fontId="15" fillId="3" borderId="1" xfId="1" applyFon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6" fontId="11" fillId="0" borderId="1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5" fontId="13" fillId="2" borderId="1" xfId="1" applyFont="1" applyFill="1" applyBorder="1" applyAlignment="1">
      <alignment horizontal="right"/>
    </xf>
    <xf numFmtId="0" fontId="0" fillId="2" borderId="0" xfId="0" applyFill="1" applyAlignment="1">
      <alignment horizontal="right"/>
    </xf>
    <xf numFmtId="166" fontId="11" fillId="2" borderId="1" xfId="0" applyNumberFormat="1" applyFont="1" applyFill="1" applyBorder="1" applyAlignment="1"/>
    <xf numFmtId="0" fontId="11" fillId="2" borderId="1" xfId="0" applyFont="1" applyFill="1" applyBorder="1" applyAlignment="1"/>
    <xf numFmtId="165" fontId="15" fillId="3" borderId="1" xfId="1" applyFont="1" applyFill="1" applyBorder="1" applyAlignment="1"/>
    <xf numFmtId="165" fontId="14" fillId="2" borderId="1" xfId="1" applyFont="1" applyFill="1" applyBorder="1" applyAlignment="1"/>
    <xf numFmtId="165" fontId="13" fillId="2" borderId="1" xfId="1" applyFont="1" applyFill="1" applyBorder="1" applyAlignment="1"/>
    <xf numFmtId="166" fontId="11" fillId="2" borderId="2" xfId="0" applyNumberFormat="1" applyFont="1" applyFill="1" applyBorder="1" applyAlignment="1"/>
    <xf numFmtId="166" fontId="11" fillId="0" borderId="1" xfId="0" applyNumberFormat="1" applyFont="1" applyBorder="1" applyAlignment="1"/>
    <xf numFmtId="165" fontId="13" fillId="0" borderId="1" xfId="1" applyFont="1" applyBorder="1" applyAlignment="1"/>
    <xf numFmtId="165" fontId="15" fillId="2" borderId="1" xfId="1" applyFont="1" applyFill="1" applyBorder="1" applyAlignment="1"/>
    <xf numFmtId="0" fontId="5" fillId="2" borderId="1" xfId="0" applyFont="1" applyFill="1" applyBorder="1" applyAlignment="1"/>
    <xf numFmtId="165" fontId="19" fillId="3" borderId="1" xfId="1" applyFont="1" applyFill="1" applyBorder="1" applyAlignment="1"/>
    <xf numFmtId="165" fontId="20" fillId="2" borderId="1" xfId="1" applyFont="1" applyFill="1" applyBorder="1" applyAlignment="1"/>
    <xf numFmtId="165" fontId="9" fillId="0" borderId="1" xfId="1" applyFont="1" applyBorder="1" applyAlignment="1"/>
    <xf numFmtId="0" fontId="5" fillId="2" borderId="1" xfId="0" applyFont="1" applyFill="1" applyBorder="1" applyAlignment="1">
      <alignment horizontal="right"/>
    </xf>
    <xf numFmtId="165" fontId="19" fillId="2" borderId="1" xfId="1" applyFont="1" applyFill="1" applyBorder="1" applyAlignment="1"/>
    <xf numFmtId="0" fontId="13" fillId="0" borderId="2" xfId="0" applyFont="1" applyBorder="1" applyAlignment="1">
      <alignment horizontal="right"/>
    </xf>
    <xf numFmtId="0" fontId="21" fillId="2" borderId="1" xfId="0" applyFont="1" applyFill="1" applyBorder="1" applyAlignment="1">
      <alignment horizontal="right"/>
    </xf>
    <xf numFmtId="165" fontId="22" fillId="2" borderId="1" xfId="1" applyFont="1" applyFill="1" applyBorder="1" applyAlignment="1"/>
    <xf numFmtId="165" fontId="23" fillId="2" borderId="1" xfId="1" applyFont="1" applyFill="1" applyBorder="1" applyAlignment="1"/>
    <xf numFmtId="165" fontId="24" fillId="0" borderId="1" xfId="1" applyFont="1" applyBorder="1" applyAlignment="1"/>
    <xf numFmtId="0" fontId="21" fillId="0" borderId="1" xfId="0" applyFont="1" applyBorder="1" applyAlignment="1">
      <alignment horizontal="right"/>
    </xf>
    <xf numFmtId="165" fontId="23" fillId="2" borderId="1" xfId="1" applyFont="1" applyFill="1" applyBorder="1" applyAlignment="1">
      <alignment horizontal="center" vertical="center"/>
    </xf>
    <xf numFmtId="165" fontId="21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7" xfId="0" applyFont="1" applyBorder="1" applyAlignment="1"/>
    <xf numFmtId="0" fontId="6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right"/>
    </xf>
    <xf numFmtId="14" fontId="3" fillId="0" borderId="21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65" fontId="9" fillId="0" borderId="22" xfId="1" applyFont="1" applyFill="1" applyBorder="1" applyAlignment="1">
      <alignment horizontal="center" vertical="center"/>
    </xf>
    <xf numFmtId="165" fontId="9" fillId="0" borderId="22" xfId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65" fontId="9" fillId="0" borderId="6" xfId="1" applyFont="1" applyFill="1" applyBorder="1" applyAlignment="1">
      <alignment horizontal="right"/>
    </xf>
    <xf numFmtId="14" fontId="3" fillId="0" borderId="2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right"/>
    </xf>
    <xf numFmtId="165" fontId="9" fillId="2" borderId="25" xfId="1" applyFont="1" applyFill="1" applyBorder="1" applyAlignment="1">
      <alignment horizontal="right"/>
    </xf>
    <xf numFmtId="165" fontId="9" fillId="0" borderId="25" xfId="1" applyFont="1" applyBorder="1" applyAlignment="1">
      <alignment horizontal="right"/>
    </xf>
    <xf numFmtId="165" fontId="9" fillId="0" borderId="26" xfId="1" applyFont="1" applyBorder="1" applyAlignment="1">
      <alignment horizontal="right"/>
    </xf>
    <xf numFmtId="0" fontId="2" fillId="0" borderId="27" xfId="0" applyFont="1" applyBorder="1" applyAlignment="1">
      <alignment horizontal="center" vertical="center"/>
    </xf>
    <xf numFmtId="165" fontId="9" fillId="0" borderId="28" xfId="1" applyFont="1" applyBorder="1" applyAlignment="1">
      <alignment horizontal="center" vertical="center"/>
    </xf>
    <xf numFmtId="165" fontId="9" fillId="0" borderId="29" xfId="1" applyFont="1" applyBorder="1" applyAlignment="1">
      <alignment horizontal="right"/>
    </xf>
    <xf numFmtId="165" fontId="7" fillId="0" borderId="27" xfId="1" applyFont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9" fillId="0" borderId="6" xfId="1" applyFont="1" applyFill="1" applyBorder="1" applyAlignment="1">
      <alignment horizontal="center"/>
    </xf>
    <xf numFmtId="165" fontId="9" fillId="2" borderId="6" xfId="1" applyFont="1" applyFill="1" applyBorder="1" applyAlignment="1">
      <alignment horizontal="center"/>
    </xf>
    <xf numFmtId="165" fontId="9" fillId="2" borderId="25" xfId="1" applyFont="1" applyFill="1" applyBorder="1" applyAlignment="1">
      <alignment horizontal="center"/>
    </xf>
    <xf numFmtId="165" fontId="9" fillId="0" borderId="6" xfId="1" applyFont="1" applyBorder="1" applyAlignment="1">
      <alignment horizontal="center"/>
    </xf>
    <xf numFmtId="165" fontId="9" fillId="0" borderId="25" xfId="1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14" fontId="3" fillId="0" borderId="31" xfId="0" applyNumberFormat="1" applyFont="1" applyBorder="1" applyAlignment="1">
      <alignment horizontal="center" vertical="center"/>
    </xf>
    <xf numFmtId="14" fontId="3" fillId="0" borderId="32" xfId="0" applyNumberFormat="1" applyFont="1" applyBorder="1" applyAlignment="1">
      <alignment horizontal="center" vertical="center"/>
    </xf>
    <xf numFmtId="14" fontId="3" fillId="0" borderId="33" xfId="0" applyNumberFormat="1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14" fontId="3" fillId="0" borderId="34" xfId="0" applyNumberFormat="1" applyFont="1" applyBorder="1" applyAlignment="1">
      <alignment horizontal="center" vertical="center"/>
    </xf>
    <xf numFmtId="165" fontId="9" fillId="0" borderId="35" xfId="1" applyFont="1" applyBorder="1" applyAlignment="1">
      <alignment horizontal="right"/>
    </xf>
    <xf numFmtId="165" fontId="9" fillId="0" borderId="36" xfId="1" applyFont="1" applyBorder="1" applyAlignment="1">
      <alignment horizontal="right"/>
    </xf>
    <xf numFmtId="165" fontId="15" fillId="4" borderId="1" xfId="1" applyFont="1" applyFill="1" applyBorder="1" applyAlignment="1"/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4" fontId="26" fillId="0" borderId="0" xfId="0" applyNumberFormat="1" applyFont="1" applyAlignment="1">
      <alignment horizontal="center" vertical="center"/>
    </xf>
    <xf numFmtId="165" fontId="0" fillId="0" borderId="0" xfId="0" applyNumberFormat="1"/>
    <xf numFmtId="165" fontId="9" fillId="0" borderId="37" xfId="1" applyFont="1" applyBorder="1" applyAlignment="1">
      <alignment horizontal="right"/>
    </xf>
    <xf numFmtId="165" fontId="9" fillId="0" borderId="38" xfId="1" applyFont="1" applyBorder="1" applyAlignment="1">
      <alignment horizontal="right"/>
    </xf>
    <xf numFmtId="0" fontId="13" fillId="3" borderId="1" xfId="0" applyFont="1" applyFill="1" applyBorder="1" applyAlignment="1">
      <alignment horizontal="right"/>
    </xf>
    <xf numFmtId="166" fontId="11" fillId="3" borderId="1" xfId="0" applyNumberFormat="1" applyFont="1" applyFill="1" applyBorder="1" applyAlignment="1"/>
    <xf numFmtId="0" fontId="11" fillId="3" borderId="1" xfId="0" applyFont="1" applyFill="1" applyBorder="1" applyAlignment="1"/>
    <xf numFmtId="165" fontId="14" fillId="3" borderId="1" xfId="1" applyFont="1" applyFill="1" applyBorder="1" applyAlignment="1"/>
    <xf numFmtId="165" fontId="13" fillId="3" borderId="1" xfId="1" applyFont="1" applyFill="1" applyBorder="1" applyAlignment="1"/>
    <xf numFmtId="0" fontId="0" fillId="3" borderId="0" xfId="0" applyFill="1" applyAlignment="1">
      <alignment horizontal="right"/>
    </xf>
    <xf numFmtId="0" fontId="11" fillId="4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165" fontId="15" fillId="0" borderId="1" xfId="1" applyFont="1" applyFill="1" applyBorder="1" applyAlignment="1">
      <alignment horizontal="right"/>
    </xf>
    <xf numFmtId="0" fontId="11" fillId="0" borderId="1" xfId="0" applyFont="1" applyFill="1" applyBorder="1" applyAlignment="1"/>
    <xf numFmtId="165" fontId="15" fillId="0" borderId="1" xfId="1" applyFont="1" applyFill="1" applyBorder="1" applyAlignment="1"/>
    <xf numFmtId="0" fontId="27" fillId="0" borderId="39" xfId="0" applyFont="1" applyBorder="1" applyAlignment="1">
      <alignment horizontal="center" vertical="center"/>
    </xf>
    <xf numFmtId="165" fontId="5" fillId="0" borderId="22" xfId="1" applyFont="1" applyBorder="1" applyAlignment="1">
      <alignment horizontal="center" vertical="center"/>
    </xf>
    <xf numFmtId="165" fontId="5" fillId="0" borderId="6" xfId="1" applyFont="1" applyBorder="1" applyAlignment="1">
      <alignment horizontal="right"/>
    </xf>
    <xf numFmtId="165" fontId="6" fillId="0" borderId="9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65" fontId="9" fillId="3" borderId="6" xfId="1" applyFont="1" applyFill="1" applyBorder="1" applyAlignment="1">
      <alignment horizontal="right"/>
    </xf>
    <xf numFmtId="165" fontId="9" fillId="3" borderId="7" xfId="1" applyFont="1" applyFill="1" applyBorder="1" applyAlignment="1">
      <alignment horizontal="right"/>
    </xf>
    <xf numFmtId="0" fontId="26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right"/>
    </xf>
    <xf numFmtId="0" fontId="2" fillId="0" borderId="6" xfId="0" applyFont="1" applyBorder="1" applyAlignment="1">
      <alignment horizontal="right" vertical="center"/>
    </xf>
    <xf numFmtId="0" fontId="5" fillId="3" borderId="35" xfId="0" applyFont="1" applyFill="1" applyBorder="1" applyAlignment="1">
      <alignment horizontal="right"/>
    </xf>
    <xf numFmtId="165" fontId="9" fillId="3" borderId="35" xfId="1" applyFont="1" applyFill="1" applyBorder="1" applyAlignment="1">
      <alignment horizontal="right"/>
    </xf>
    <xf numFmtId="0" fontId="5" fillId="3" borderId="37" xfId="0" applyFont="1" applyFill="1" applyBorder="1" applyAlignment="1">
      <alignment horizontal="right"/>
    </xf>
    <xf numFmtId="165" fontId="9" fillId="3" borderId="37" xfId="1" applyFont="1" applyFill="1" applyBorder="1" applyAlignment="1">
      <alignment horizontal="right"/>
    </xf>
    <xf numFmtId="165" fontId="5" fillId="3" borderId="6" xfId="1" applyFont="1" applyFill="1" applyBorder="1" applyAlignment="1">
      <alignment horizontal="right"/>
    </xf>
    <xf numFmtId="165" fontId="9" fillId="0" borderId="0" xfId="1" applyFont="1" applyBorder="1" applyAlignment="1">
      <alignment vertical="top"/>
    </xf>
    <xf numFmtId="165" fontId="0" fillId="0" borderId="0" xfId="1" applyFont="1" applyAlignment="1">
      <alignment horizontal="right"/>
    </xf>
    <xf numFmtId="165" fontId="0" fillId="0" borderId="13" xfId="1" applyFont="1" applyBorder="1" applyAlignment="1">
      <alignment horizontal="right"/>
    </xf>
    <xf numFmtId="165" fontId="4" fillId="0" borderId="15" xfId="1" applyFont="1" applyBorder="1" applyAlignment="1">
      <alignment horizontal="center" vertical="center"/>
    </xf>
    <xf numFmtId="165" fontId="4" fillId="0" borderId="16" xfId="1" applyFont="1" applyBorder="1" applyAlignment="1">
      <alignment horizontal="center" vertical="center"/>
    </xf>
    <xf numFmtId="165" fontId="18" fillId="2" borderId="1" xfId="1" applyFont="1" applyFill="1" applyBorder="1" applyAlignment="1">
      <alignment horizontal="right"/>
    </xf>
    <xf numFmtId="165" fontId="22" fillId="0" borderId="18" xfId="1" applyFont="1" applyBorder="1" applyAlignment="1"/>
    <xf numFmtId="165" fontId="0" fillId="0" borderId="20" xfId="1" applyFont="1" applyBorder="1" applyAlignment="1">
      <alignment horizontal="right"/>
    </xf>
    <xf numFmtId="165" fontId="9" fillId="2" borderId="6" xfId="1" applyFont="1" applyFill="1" applyBorder="1" applyAlignment="1">
      <alignment horizontal="center" vertical="center"/>
    </xf>
    <xf numFmtId="165" fontId="9" fillId="0" borderId="6" xfId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3" borderId="0" xfId="0" applyFill="1"/>
    <xf numFmtId="0" fontId="26" fillId="0" borderId="0" xfId="0" applyFont="1" applyAlignment="1">
      <alignment horizontal="center" vertical="center"/>
    </xf>
    <xf numFmtId="14" fontId="8" fillId="0" borderId="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right"/>
    </xf>
    <xf numFmtId="165" fontId="21" fillId="0" borderId="6" xfId="1" applyFont="1" applyBorder="1" applyAlignment="1">
      <alignment horizontal="right"/>
    </xf>
    <xf numFmtId="165" fontId="24" fillId="0" borderId="6" xfId="1" applyFont="1" applyFill="1" applyBorder="1" applyAlignment="1">
      <alignment horizontal="right"/>
    </xf>
    <xf numFmtId="165" fontId="24" fillId="3" borderId="6" xfId="1" applyFont="1" applyFill="1" applyBorder="1" applyAlignment="1">
      <alignment horizontal="right"/>
    </xf>
    <xf numFmtId="165" fontId="24" fillId="3" borderId="7" xfId="1" applyFont="1" applyFill="1" applyBorder="1" applyAlignment="1">
      <alignment horizontal="right"/>
    </xf>
    <xf numFmtId="0" fontId="25" fillId="0" borderId="0" xfId="0" applyFont="1"/>
    <xf numFmtId="165" fontId="24" fillId="2" borderId="6" xfId="1" applyFont="1" applyFill="1" applyBorder="1" applyAlignment="1">
      <alignment horizontal="right"/>
    </xf>
    <xf numFmtId="165" fontId="24" fillId="0" borderId="6" xfId="1" applyFont="1" applyBorder="1" applyAlignment="1">
      <alignment horizontal="right"/>
    </xf>
    <xf numFmtId="165" fontId="24" fillId="0" borderId="7" xfId="1" applyFont="1" applyBorder="1" applyAlignment="1">
      <alignment horizontal="right"/>
    </xf>
    <xf numFmtId="165" fontId="24" fillId="0" borderId="29" xfId="1" applyFont="1" applyBorder="1" applyAlignment="1">
      <alignment horizontal="right"/>
    </xf>
    <xf numFmtId="165" fontId="7" fillId="0" borderId="9" xfId="1" applyFont="1" applyBorder="1" applyAlignment="1">
      <alignment horizontal="center" vertical="center"/>
    </xf>
    <xf numFmtId="165" fontId="7" fillId="0" borderId="27" xfId="1" applyFont="1" applyBorder="1" applyAlignment="1">
      <alignment horizontal="center" vertical="center"/>
    </xf>
    <xf numFmtId="165" fontId="7" fillId="0" borderId="10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65" fontId="21" fillId="0" borderId="6" xfId="1" applyFont="1" applyBorder="1" applyAlignment="1">
      <alignment horizontal="center" vertical="center"/>
    </xf>
    <xf numFmtId="165" fontId="24" fillId="0" borderId="6" xfId="1" applyFont="1" applyFill="1" applyBorder="1" applyAlignment="1">
      <alignment horizontal="center" vertical="center"/>
    </xf>
    <xf numFmtId="165" fontId="24" fillId="0" borderId="7" xfId="1" applyFont="1" applyFill="1" applyBorder="1" applyAlignment="1">
      <alignment horizontal="center" vertical="center"/>
    </xf>
    <xf numFmtId="165" fontId="24" fillId="2" borderId="6" xfId="1" applyFont="1" applyFill="1" applyBorder="1" applyAlignment="1">
      <alignment horizontal="center" vertical="center"/>
    </xf>
    <xf numFmtId="165" fontId="24" fillId="0" borderId="29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5" fontId="5" fillId="0" borderId="6" xfId="1" applyFont="1" applyBorder="1" applyAlignment="1">
      <alignment horizontal="center" vertical="center"/>
    </xf>
    <xf numFmtId="165" fontId="9" fillId="0" borderId="7" xfId="1" applyFont="1" applyBorder="1" applyAlignment="1">
      <alignment horizontal="center" vertical="center"/>
    </xf>
    <xf numFmtId="165" fontId="24" fillId="3" borderId="6" xfId="1" applyFont="1" applyFill="1" applyBorder="1" applyAlignment="1">
      <alignment horizontal="center" vertical="center"/>
    </xf>
    <xf numFmtId="165" fontId="29" fillId="0" borderId="9" xfId="1" applyFont="1" applyBorder="1" applyAlignment="1">
      <alignment horizontal="right" vertical="center"/>
    </xf>
    <xf numFmtId="165" fontId="7" fillId="3" borderId="9" xfId="1" applyFont="1" applyFill="1" applyBorder="1" applyAlignment="1">
      <alignment horizontal="right" vertical="center"/>
    </xf>
    <xf numFmtId="165" fontId="22" fillId="3" borderId="1" xfId="1" applyFont="1" applyFill="1" applyBorder="1" applyAlignment="1"/>
    <xf numFmtId="165" fontId="23" fillId="3" borderId="1" xfId="1" applyFont="1" applyFill="1" applyBorder="1" applyAlignment="1"/>
    <xf numFmtId="165" fontId="14" fillId="5" borderId="1" xfId="1" applyFont="1" applyFill="1" applyBorder="1" applyAlignment="1">
      <alignment horizontal="right"/>
    </xf>
    <xf numFmtId="165" fontId="15" fillId="5" borderId="1" xfId="1" applyFont="1" applyFill="1" applyBorder="1" applyAlignment="1">
      <alignment horizontal="right"/>
    </xf>
    <xf numFmtId="165" fontId="0" fillId="0" borderId="0" xfId="1" applyFont="1" applyAlignment="1">
      <alignment horizontal="center" vertical="center"/>
    </xf>
    <xf numFmtId="165" fontId="13" fillId="0" borderId="1" xfId="1" applyFont="1" applyBorder="1" applyAlignment="1">
      <alignment horizontal="center" vertical="center"/>
    </xf>
    <xf numFmtId="165" fontId="17" fillId="0" borderId="1" xfId="1" applyFont="1" applyBorder="1" applyAlignment="1">
      <alignment horizontal="center" vertical="center"/>
    </xf>
    <xf numFmtId="165" fontId="11" fillId="0" borderId="1" xfId="1" applyFont="1" applyBorder="1" applyAlignment="1">
      <alignment horizontal="center" vertical="center"/>
    </xf>
    <xf numFmtId="165" fontId="11" fillId="2" borderId="1" xfId="1" applyFont="1" applyFill="1" applyBorder="1" applyAlignment="1">
      <alignment horizontal="center" vertical="center"/>
    </xf>
    <xf numFmtId="165" fontId="13" fillId="2" borderId="1" xfId="1" applyFont="1" applyFill="1" applyBorder="1" applyAlignment="1">
      <alignment horizontal="center" vertical="center"/>
    </xf>
    <xf numFmtId="165" fontId="13" fillId="2" borderId="3" xfId="1" applyFont="1" applyFill="1" applyBorder="1" applyAlignment="1">
      <alignment horizontal="center" vertical="center"/>
    </xf>
    <xf numFmtId="165" fontId="18" fillId="2" borderId="1" xfId="1" applyFont="1" applyFill="1" applyBorder="1" applyAlignment="1">
      <alignment horizontal="center" vertical="center"/>
    </xf>
    <xf numFmtId="165" fontId="11" fillId="3" borderId="1" xfId="1" applyFont="1" applyFill="1" applyBorder="1" applyAlignment="1">
      <alignment horizontal="center" vertical="center"/>
    </xf>
    <xf numFmtId="165" fontId="5" fillId="0" borderId="1" xfId="1" applyFont="1" applyBorder="1" applyAlignment="1">
      <alignment horizontal="center" vertical="center"/>
    </xf>
    <xf numFmtId="165" fontId="4" fillId="0" borderId="19" xfId="1" applyFont="1" applyBorder="1" applyAlignment="1">
      <alignment horizontal="center" vertical="center"/>
    </xf>
    <xf numFmtId="165" fontId="31" fillId="0" borderId="6" xfId="1" applyFont="1" applyBorder="1" applyAlignment="1">
      <alignment horizontal="center" vertical="center"/>
    </xf>
    <xf numFmtId="0" fontId="32" fillId="0" borderId="0" xfId="0" applyFont="1"/>
    <xf numFmtId="165" fontId="31" fillId="0" borderId="6" xfId="1" applyFont="1" applyFill="1" applyBorder="1" applyAlignment="1">
      <alignment horizontal="center" vertical="center"/>
    </xf>
    <xf numFmtId="165" fontId="31" fillId="2" borderId="6" xfId="1" applyFont="1" applyFill="1" applyBorder="1" applyAlignment="1">
      <alignment horizontal="center" vertical="center"/>
    </xf>
    <xf numFmtId="165" fontId="31" fillId="0" borderId="29" xfId="1" applyFont="1" applyFill="1" applyBorder="1" applyAlignment="1">
      <alignment horizontal="center" vertical="center"/>
    </xf>
    <xf numFmtId="165" fontId="31" fillId="3" borderId="6" xfId="1" applyFont="1" applyFill="1" applyBorder="1" applyAlignment="1">
      <alignment horizontal="center" vertical="center"/>
    </xf>
    <xf numFmtId="0" fontId="30" fillId="0" borderId="0" xfId="0" applyFont="1"/>
    <xf numFmtId="165" fontId="30" fillId="0" borderId="0" xfId="0" applyNumberFormat="1" applyFont="1"/>
    <xf numFmtId="0" fontId="30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31" fillId="0" borderId="6" xfId="0" applyFont="1" applyBorder="1" applyAlignment="1">
      <alignment horizontal="right" vertical="center"/>
    </xf>
    <xf numFmtId="165" fontId="31" fillId="0" borderId="7" xfId="1" applyFont="1" applyFill="1" applyBorder="1" applyAlignment="1">
      <alignment horizontal="right" vertical="center"/>
    </xf>
    <xf numFmtId="0" fontId="33" fillId="0" borderId="0" xfId="0" applyFont="1"/>
    <xf numFmtId="0" fontId="34" fillId="0" borderId="0" xfId="0" applyFont="1"/>
    <xf numFmtId="0" fontId="35" fillId="0" borderId="0" xfId="0" applyFont="1" applyAlignment="1">
      <alignment horizontal="center" vertical="center"/>
    </xf>
    <xf numFmtId="14" fontId="36" fillId="0" borderId="0" xfId="0" applyNumberFormat="1" applyFont="1" applyAlignment="1">
      <alignment horizontal="center" vertical="center"/>
    </xf>
    <xf numFmtId="14" fontId="35" fillId="0" borderId="0" xfId="0" applyNumberFormat="1" applyFont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8" fillId="0" borderId="4" xfId="0" applyFont="1" applyBorder="1" applyAlignment="1">
      <alignment vertical="center"/>
    </xf>
    <xf numFmtId="0" fontId="38" fillId="0" borderId="8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7" fillId="0" borderId="39" xfId="0" applyFont="1" applyBorder="1" applyAlignment="1">
      <alignment horizontal="center" vertical="center"/>
    </xf>
    <xf numFmtId="0" fontId="38" fillId="0" borderId="27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165" fontId="37" fillId="0" borderId="39" xfId="1" applyFont="1" applyBorder="1" applyAlignment="1">
      <alignment horizontal="center" vertical="center"/>
    </xf>
    <xf numFmtId="165" fontId="38" fillId="0" borderId="9" xfId="1" applyFont="1" applyBorder="1" applyAlignment="1">
      <alignment horizontal="center" vertical="center"/>
    </xf>
    <xf numFmtId="14" fontId="38" fillId="0" borderId="8" xfId="0" applyNumberFormat="1" applyFont="1" applyBorder="1" applyAlignment="1">
      <alignment horizontal="center" vertical="center"/>
    </xf>
    <xf numFmtId="0" fontId="38" fillId="0" borderId="9" xfId="0" applyFont="1" applyBorder="1" applyAlignment="1">
      <alignment horizontal="right" vertical="center"/>
    </xf>
    <xf numFmtId="0" fontId="38" fillId="0" borderId="10" xfId="0" applyFont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14" fontId="38" fillId="0" borderId="21" xfId="0" applyNumberFormat="1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165" fontId="39" fillId="0" borderId="22" xfId="1" applyFont="1" applyBorder="1" applyAlignment="1">
      <alignment horizontal="center" vertical="center"/>
    </xf>
    <xf numFmtId="165" fontId="39" fillId="0" borderId="22" xfId="1" applyFont="1" applyFill="1" applyBorder="1" applyAlignment="1">
      <alignment horizontal="center" vertical="center"/>
    </xf>
    <xf numFmtId="165" fontId="39" fillId="0" borderId="28" xfId="1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14" fontId="38" fillId="0" borderId="5" xfId="0" applyNumberFormat="1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165" fontId="39" fillId="0" borderId="6" xfId="1" applyFont="1" applyBorder="1" applyAlignment="1">
      <alignment horizontal="center" vertical="center"/>
    </xf>
    <xf numFmtId="165" fontId="39" fillId="0" borderId="6" xfId="1" applyFont="1" applyFill="1" applyBorder="1" applyAlignment="1">
      <alignment horizontal="center" vertical="center"/>
    </xf>
    <xf numFmtId="165" fontId="39" fillId="0" borderId="7" xfId="1" applyFont="1" applyFill="1" applyBorder="1" applyAlignment="1">
      <alignment horizontal="center" vertical="center"/>
    </xf>
    <xf numFmtId="165" fontId="39" fillId="0" borderId="7" xfId="1" applyFont="1" applyFill="1" applyBorder="1" applyAlignment="1">
      <alignment horizontal="right" vertical="center"/>
    </xf>
    <xf numFmtId="0" fontId="39" fillId="0" borderId="6" xfId="0" applyFont="1" applyBorder="1" applyAlignment="1">
      <alignment horizontal="right" vertical="center"/>
    </xf>
    <xf numFmtId="165" fontId="39" fillId="2" borderId="6" xfId="1" applyFont="1" applyFill="1" applyBorder="1" applyAlignment="1">
      <alignment horizontal="center" vertical="center"/>
    </xf>
    <xf numFmtId="165" fontId="39" fillId="0" borderId="29" xfId="1" applyFont="1" applyFill="1" applyBorder="1" applyAlignment="1">
      <alignment horizontal="center" vertical="center"/>
    </xf>
    <xf numFmtId="165" fontId="39" fillId="3" borderId="6" xfId="1" applyFont="1" applyFill="1" applyBorder="1" applyAlignment="1">
      <alignment horizontal="center" vertical="center"/>
    </xf>
    <xf numFmtId="165" fontId="39" fillId="0" borderId="7" xfId="1" applyFont="1" applyBorder="1" applyAlignment="1">
      <alignment horizontal="right" vertical="center"/>
    </xf>
    <xf numFmtId="0" fontId="39" fillId="0" borderId="37" xfId="0" applyFont="1" applyBorder="1" applyAlignment="1">
      <alignment horizontal="right" vertical="center"/>
    </xf>
    <xf numFmtId="165" fontId="39" fillId="0" borderId="37" xfId="1" applyFont="1" applyBorder="1" applyAlignment="1">
      <alignment horizontal="center" vertical="center"/>
    </xf>
    <xf numFmtId="165" fontId="39" fillId="2" borderId="37" xfId="1" applyFont="1" applyFill="1" applyBorder="1" applyAlignment="1">
      <alignment horizontal="center" vertical="center"/>
    </xf>
    <xf numFmtId="165" fontId="39" fillId="3" borderId="37" xfId="1" applyFont="1" applyFill="1" applyBorder="1" applyAlignment="1">
      <alignment horizontal="center" vertical="center"/>
    </xf>
    <xf numFmtId="165" fontId="39" fillId="0" borderId="40" xfId="1" applyFont="1" applyFill="1" applyBorder="1" applyAlignment="1">
      <alignment horizontal="center" vertical="center"/>
    </xf>
    <xf numFmtId="165" fontId="39" fillId="0" borderId="38" xfId="1" applyFont="1" applyBorder="1" applyAlignment="1">
      <alignment horizontal="right" vertical="center"/>
    </xf>
    <xf numFmtId="165" fontId="40" fillId="0" borderId="9" xfId="0" applyNumberFormat="1" applyFont="1" applyBorder="1" applyAlignment="1">
      <alignment horizontal="center" vertical="center"/>
    </xf>
    <xf numFmtId="165" fontId="41" fillId="0" borderId="9" xfId="1" applyFont="1" applyBorder="1" applyAlignment="1">
      <alignment horizontal="center" vertical="center"/>
    </xf>
    <xf numFmtId="165" fontId="41" fillId="0" borderId="27" xfId="1" applyFont="1" applyBorder="1" applyAlignment="1">
      <alignment horizontal="center" vertical="center"/>
    </xf>
    <xf numFmtId="165" fontId="41" fillId="0" borderId="10" xfId="1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4" fillId="0" borderId="39" xfId="0" applyFont="1" applyBorder="1" applyAlignment="1">
      <alignment horizontal="center" vertical="center"/>
    </xf>
    <xf numFmtId="0" fontId="42" fillId="0" borderId="27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165" fontId="44" fillId="0" borderId="39" xfId="1" applyFont="1" applyBorder="1" applyAlignment="1">
      <alignment horizontal="center" vertical="center"/>
    </xf>
    <xf numFmtId="165" fontId="42" fillId="0" borderId="9" xfId="1" applyFont="1" applyBorder="1" applyAlignment="1">
      <alignment horizontal="center" vertical="center"/>
    </xf>
    <xf numFmtId="14" fontId="42" fillId="0" borderId="8" xfId="0" applyNumberFormat="1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164" fontId="44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14" fontId="37" fillId="0" borderId="0" xfId="0" applyNumberFormat="1" applyFont="1" applyAlignment="1">
      <alignment horizontal="center" vertical="center"/>
    </xf>
    <xf numFmtId="14" fontId="46" fillId="0" borderId="0" xfId="0" applyNumberFormat="1" applyFont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27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47" fillId="0" borderId="9" xfId="1" applyFont="1" applyBorder="1" applyAlignment="1">
      <alignment horizontal="center" vertical="center"/>
    </xf>
    <xf numFmtId="14" fontId="47" fillId="0" borderId="8" xfId="0" applyNumberFormat="1" applyFont="1" applyBorder="1" applyAlignment="1">
      <alignment horizontal="center" vertical="center"/>
    </xf>
    <xf numFmtId="0" fontId="47" fillId="0" borderId="9" xfId="0" applyFont="1" applyBorder="1" applyAlignment="1">
      <alignment horizontal="right" vertical="center"/>
    </xf>
    <xf numFmtId="0" fontId="47" fillId="0" borderId="10" xfId="0" applyFont="1" applyBorder="1" applyAlignment="1">
      <alignment horizontal="right" vertical="center"/>
    </xf>
    <xf numFmtId="0" fontId="47" fillId="0" borderId="9" xfId="0" applyFont="1" applyBorder="1" applyAlignment="1">
      <alignment horizontal="right"/>
    </xf>
    <xf numFmtId="0" fontId="47" fillId="0" borderId="10" xfId="0" applyFont="1" applyBorder="1" applyAlignment="1">
      <alignment horizontal="right"/>
    </xf>
    <xf numFmtId="165" fontId="47" fillId="0" borderId="41" xfId="1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2" borderId="9" xfId="0" applyFont="1" applyFill="1" applyBorder="1" applyAlignment="1">
      <alignment horizontal="right" vertical="center"/>
    </xf>
    <xf numFmtId="0" fontId="47" fillId="0" borderId="4" xfId="0" applyFont="1" applyBorder="1" applyAlignment="1">
      <alignment horizontal="center" vertical="center"/>
    </xf>
    <xf numFmtId="0" fontId="47" fillId="0" borderId="10" xfId="0" applyFont="1" applyBorder="1" applyAlignment="1">
      <alignment horizontal="right" wrapText="1"/>
    </xf>
    <xf numFmtId="0" fontId="42" fillId="2" borderId="9" xfId="0" applyFont="1" applyFill="1" applyBorder="1" applyAlignment="1">
      <alignment horizontal="center" vertical="center"/>
    </xf>
    <xf numFmtId="165" fontId="44" fillId="3" borderId="0" xfId="0" applyNumberFormat="1" applyFont="1" applyFill="1" applyAlignment="1">
      <alignment horizontal="center" vertical="center"/>
    </xf>
    <xf numFmtId="165" fontId="47" fillId="2" borderId="9" xfId="1" applyFont="1" applyFill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5" fontId="47" fillId="0" borderId="30" xfId="1" applyFont="1" applyBorder="1" applyAlignment="1">
      <alignment horizontal="center" vertical="center"/>
    </xf>
    <xf numFmtId="165" fontId="44" fillId="0" borderId="42" xfId="1" applyFont="1" applyBorder="1" applyAlignment="1">
      <alignment horizontal="center" vertical="center"/>
    </xf>
    <xf numFmtId="165" fontId="47" fillId="0" borderId="43" xfId="1" applyFont="1" applyBorder="1" applyAlignment="1">
      <alignment horizontal="center" vertical="center"/>
    </xf>
    <xf numFmtId="165" fontId="44" fillId="0" borderId="43" xfId="1" applyFont="1" applyBorder="1" applyAlignment="1">
      <alignment horizontal="center" vertical="center"/>
    </xf>
    <xf numFmtId="0" fontId="7" fillId="0" borderId="0" xfId="0" applyFont="1"/>
    <xf numFmtId="0" fontId="47" fillId="0" borderId="4" xfId="0" applyFont="1" applyBorder="1" applyAlignment="1">
      <alignment horizontal="center" vertical="center"/>
    </xf>
    <xf numFmtId="0" fontId="47" fillId="0" borderId="27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4" fontId="42" fillId="0" borderId="2" xfId="0" applyNumberFormat="1" applyFont="1" applyBorder="1" applyAlignment="1">
      <alignment horizontal="center" vertical="center"/>
    </xf>
    <xf numFmtId="0" fontId="47" fillId="0" borderId="44" xfId="0" applyFont="1" applyBorder="1" applyAlignment="1">
      <alignment horizontal="center" vertical="center"/>
    </xf>
    <xf numFmtId="165" fontId="44" fillId="0" borderId="0" xfId="1" applyFont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14" fontId="49" fillId="0" borderId="0" xfId="0" applyNumberFormat="1" applyFont="1" applyAlignment="1">
      <alignment horizontal="center"/>
    </xf>
    <xf numFmtId="14" fontId="49" fillId="0" borderId="0" xfId="0" applyNumberFormat="1" applyFont="1" applyAlignment="1"/>
    <xf numFmtId="0" fontId="51" fillId="0" borderId="27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4" fontId="47" fillId="0" borderId="9" xfId="0" applyNumberFormat="1" applyFont="1" applyBorder="1" applyAlignment="1">
      <alignment horizontal="center" vertical="center"/>
    </xf>
    <xf numFmtId="0" fontId="52" fillId="0" borderId="0" xfId="0" applyFont="1"/>
    <xf numFmtId="165" fontId="52" fillId="0" borderId="0" xfId="0" applyNumberFormat="1" applyFont="1"/>
    <xf numFmtId="43" fontId="44" fillId="0" borderId="0" xfId="0" applyNumberFormat="1" applyFont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165" fontId="47" fillId="0" borderId="47" xfId="1" applyFont="1" applyBorder="1" applyAlignment="1">
      <alignment horizontal="center" vertical="center"/>
    </xf>
    <xf numFmtId="0" fontId="47" fillId="0" borderId="48" xfId="0" applyFont="1" applyBorder="1" applyAlignment="1">
      <alignment horizontal="center" vertical="center"/>
    </xf>
    <xf numFmtId="0" fontId="47" fillId="0" borderId="49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4" fillId="0" borderId="20" xfId="0" applyFont="1" applyBorder="1" applyAlignment="1">
      <alignment horizontal="center" vertical="center"/>
    </xf>
    <xf numFmtId="14" fontId="47" fillId="0" borderId="20" xfId="0" applyNumberFormat="1" applyFont="1" applyBorder="1" applyAlignment="1">
      <alignment horizontal="center" vertical="center"/>
    </xf>
    <xf numFmtId="165" fontId="47" fillId="0" borderId="20" xfId="1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53" fillId="0" borderId="20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14" fontId="47" fillId="0" borderId="47" xfId="0" applyNumberFormat="1" applyFont="1" applyBorder="1" applyAlignment="1">
      <alignment horizontal="center" vertical="center"/>
    </xf>
    <xf numFmtId="0" fontId="47" fillId="0" borderId="47" xfId="0" applyFont="1" applyBorder="1" applyAlignment="1">
      <alignment horizontal="center" vertical="center"/>
    </xf>
    <xf numFmtId="0" fontId="48" fillId="0" borderId="50" xfId="0" applyFont="1" applyBorder="1" applyAlignment="1">
      <alignment horizontal="center" vertical="center"/>
    </xf>
    <xf numFmtId="165" fontId="44" fillId="0" borderId="51" xfId="1" applyFont="1" applyBorder="1" applyAlignment="1">
      <alignment horizontal="center" vertical="center"/>
    </xf>
    <xf numFmtId="165" fontId="47" fillId="0" borderId="52" xfId="1" applyFont="1" applyBorder="1" applyAlignment="1">
      <alignment horizontal="center" vertical="center"/>
    </xf>
    <xf numFmtId="165" fontId="44" fillId="0" borderId="20" xfId="1" applyFont="1" applyBorder="1" applyAlignment="1">
      <alignment horizontal="center" vertical="center"/>
    </xf>
    <xf numFmtId="0" fontId="47" fillId="3" borderId="20" xfId="0" applyFont="1" applyFill="1" applyBorder="1" applyAlignment="1">
      <alignment horizontal="center" vertical="center"/>
    </xf>
    <xf numFmtId="165" fontId="47" fillId="3" borderId="20" xfId="1" applyFont="1" applyFill="1" applyBorder="1" applyAlignment="1">
      <alignment horizontal="center" vertical="center"/>
    </xf>
    <xf numFmtId="0" fontId="47" fillId="3" borderId="37" xfId="0" applyFont="1" applyFill="1" applyBorder="1" applyAlignment="1">
      <alignment horizontal="center" vertical="center"/>
    </xf>
    <xf numFmtId="165" fontId="44" fillId="0" borderId="37" xfId="1" applyFont="1" applyBorder="1" applyAlignment="1">
      <alignment horizontal="center" vertical="center"/>
    </xf>
    <xf numFmtId="165" fontId="47" fillId="3" borderId="37" xfId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2" xfId="0" applyFont="1" applyBorder="1" applyAlignment="1">
      <alignment horizontal="center" vertical="center"/>
    </xf>
    <xf numFmtId="0" fontId="47" fillId="0" borderId="3" xfId="0" applyFont="1" applyBorder="1" applyAlignment="1">
      <alignment horizontal="center" vertical="center"/>
    </xf>
    <xf numFmtId="14" fontId="50" fillId="0" borderId="0" xfId="0" applyNumberFormat="1" applyFont="1" applyAlignment="1">
      <alignment horizontal="center" vertical="top"/>
    </xf>
    <xf numFmtId="0" fontId="47" fillId="0" borderId="0" xfId="0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/>
    </xf>
    <xf numFmtId="0" fontId="47" fillId="0" borderId="46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top style="double">
          <color indexed="64"/>
        </top>
        <bottom style="dotted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5;&#1604;&#1581;&#1587;&#1575;&#1576;&#1575;&#1578;%20&#1575;&#1604;&#1578;&#1601;&#1589;&#1610;&#1604;&#1610;&#1607;..........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مواد عزل"/>
      <sheetName val="مصنعيات بناء "/>
      <sheetName val="عيد طوب "/>
      <sheetName val="المقاول"/>
      <sheetName val=" الاسمنت"/>
      <sheetName val="رمل"/>
      <sheetName val="زلط"/>
      <sheetName val="زراجين "/>
      <sheetName val="سلك رباط "/>
      <sheetName val="مصنعيات الكهربائي"/>
      <sheetName val="مصنعيات السباك"/>
      <sheetName val="ادوات كهرباء"/>
      <sheetName val="ادوات سباكه"/>
      <sheetName val="اكراميات"/>
      <sheetName val="الهزاز"/>
      <sheetName val="راتب الغفير"/>
      <sheetName val="مصروفات حكوميه"/>
      <sheetName val="عماله مؤقته"/>
      <sheetName val="الايجارات"/>
      <sheetName val="مصروفات نثرية"/>
      <sheetName val="مياه"/>
      <sheetName val="ابواب صاج"/>
    </sheetNames>
    <sheetDataSet>
      <sheetData sheetId="0"/>
      <sheetData sheetId="1"/>
      <sheetData sheetId="2"/>
      <sheetData sheetId="3">
        <row r="25">
          <cell r="C25">
            <v>290000</v>
          </cell>
        </row>
      </sheetData>
      <sheetData sheetId="4">
        <row r="31">
          <cell r="E31">
            <v>357305</v>
          </cell>
        </row>
      </sheetData>
      <sheetData sheetId="5">
        <row r="51">
          <cell r="E51">
            <v>39686.800000000003</v>
          </cell>
        </row>
      </sheetData>
      <sheetData sheetId="6">
        <row r="51">
          <cell r="E51">
            <v>126610</v>
          </cell>
        </row>
      </sheetData>
      <sheetData sheetId="7">
        <row r="47">
          <cell r="E47">
            <v>36675</v>
          </cell>
        </row>
      </sheetData>
      <sheetData sheetId="8">
        <row r="47">
          <cell r="E47">
            <v>17120</v>
          </cell>
        </row>
      </sheetData>
      <sheetData sheetId="9">
        <row r="47">
          <cell r="C47">
            <v>5200</v>
          </cell>
        </row>
      </sheetData>
      <sheetData sheetId="10">
        <row r="47">
          <cell r="C47">
            <v>2530</v>
          </cell>
        </row>
      </sheetData>
      <sheetData sheetId="11">
        <row r="15">
          <cell r="C15">
            <v>9085</v>
          </cell>
        </row>
      </sheetData>
      <sheetData sheetId="12">
        <row r="47">
          <cell r="C47">
            <v>5766</v>
          </cell>
        </row>
      </sheetData>
      <sheetData sheetId="13"/>
      <sheetData sheetId="14">
        <row r="13">
          <cell r="C13">
            <v>1350</v>
          </cell>
        </row>
      </sheetData>
      <sheetData sheetId="15">
        <row r="11">
          <cell r="C11">
            <v>7500</v>
          </cell>
        </row>
      </sheetData>
      <sheetData sheetId="16">
        <row r="19">
          <cell r="C19">
            <v>258400</v>
          </cell>
        </row>
      </sheetData>
      <sheetData sheetId="17">
        <row r="17">
          <cell r="C17">
            <v>2350</v>
          </cell>
        </row>
      </sheetData>
      <sheetData sheetId="18">
        <row r="29">
          <cell r="C29">
            <v>6050</v>
          </cell>
        </row>
      </sheetData>
      <sheetData sheetId="19">
        <row r="31">
          <cell r="C31">
            <v>5550</v>
          </cell>
        </row>
      </sheetData>
      <sheetData sheetId="20">
        <row r="15">
          <cell r="C15">
            <v>3900</v>
          </cell>
        </row>
      </sheetData>
      <sheetData sheetId="21"/>
    </sheetDataSet>
  </externalBook>
</externalLink>
</file>

<file path=xl/tables/table1.xml><?xml version="1.0" encoding="utf-8"?>
<table xmlns="http://schemas.openxmlformats.org/spreadsheetml/2006/main" id="1" name="Table13" displayName="Table13" ref="C2:C36" totalsRowShown="0" headerRowDxfId="4" dataDxfId="2" headerRowBorderDxfId="3" tableBorderDxfId="1">
  <autoFilter ref="C2:C36"/>
  <tableColumns count="1">
    <tableColumn id="1" name="بيان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1"/>
  <sheetViews>
    <sheetView rightToLeft="1" zoomScaleNormal="100" workbookViewId="0">
      <pane ySplit="2" topLeftCell="A3" activePane="bottomLeft" state="frozen"/>
      <selection pane="bottomLeft" activeCell="G1" sqref="G1:G1048576"/>
    </sheetView>
  </sheetViews>
  <sheetFormatPr defaultRowHeight="15" x14ac:dyDescent="0.25"/>
  <cols>
    <col min="1" max="1" width="4.7109375" style="11" bestFit="1" customWidth="1"/>
    <col min="2" max="2" width="11" style="11" bestFit="1" customWidth="1"/>
    <col min="3" max="3" width="35.42578125" style="11" customWidth="1"/>
    <col min="4" max="5" width="22.42578125" style="133" bestFit="1" customWidth="1"/>
    <col min="6" max="6" width="15.42578125" style="139" bestFit="1" customWidth="1"/>
    <col min="7" max="7" width="14.85546875" style="175" bestFit="1" customWidth="1"/>
    <col min="8" max="8" width="13.42578125" bestFit="1" customWidth="1"/>
  </cols>
  <sheetData>
    <row r="1" spans="1:7" s="11" customFormat="1" ht="19.5" thickBot="1" x14ac:dyDescent="0.3">
      <c r="A1" s="12" t="s">
        <v>12</v>
      </c>
      <c r="B1" s="13" t="s">
        <v>13</v>
      </c>
      <c r="C1" s="14" t="s">
        <v>14</v>
      </c>
      <c r="D1" s="132"/>
      <c r="E1" s="133"/>
      <c r="F1" s="134"/>
      <c r="G1" s="175"/>
    </row>
    <row r="2" spans="1:7" s="11" customFormat="1" ht="16.5" thickBot="1" x14ac:dyDescent="0.3">
      <c r="A2" s="15" t="s">
        <v>15</v>
      </c>
      <c r="B2" s="16" t="s">
        <v>6</v>
      </c>
      <c r="C2" s="17" t="s">
        <v>16</v>
      </c>
      <c r="D2" s="135" t="s">
        <v>17</v>
      </c>
      <c r="E2" s="135" t="s">
        <v>18</v>
      </c>
      <c r="F2" s="135" t="s">
        <v>19</v>
      </c>
      <c r="G2" s="136" t="s">
        <v>7</v>
      </c>
    </row>
    <row r="3" spans="1:7" s="11" customFormat="1" ht="18.75" thickBot="1" x14ac:dyDescent="0.45">
      <c r="A3" s="18">
        <v>1</v>
      </c>
      <c r="B3" s="19"/>
      <c r="C3" s="20" t="s">
        <v>20</v>
      </c>
      <c r="D3" s="21"/>
      <c r="E3" s="22">
        <v>3029</v>
      </c>
      <c r="F3" s="23"/>
      <c r="G3" s="176"/>
    </row>
    <row r="4" spans="1:7" s="11" customFormat="1" ht="18.75" thickBot="1" x14ac:dyDescent="0.45">
      <c r="A4" s="18">
        <v>2</v>
      </c>
      <c r="B4" s="19">
        <v>44927</v>
      </c>
      <c r="C4" s="20" t="s">
        <v>21</v>
      </c>
      <c r="D4" s="24"/>
      <c r="E4" s="174">
        <v>40000</v>
      </c>
      <c r="F4" s="25"/>
      <c r="G4" s="177"/>
    </row>
    <row r="5" spans="1:7" s="11" customFormat="1" ht="18.75" thickBot="1" x14ac:dyDescent="0.45">
      <c r="A5" s="18">
        <v>3</v>
      </c>
      <c r="B5" s="19">
        <v>44927</v>
      </c>
      <c r="C5" s="20" t="s">
        <v>22</v>
      </c>
      <c r="D5" s="26">
        <v>2360</v>
      </c>
      <c r="E5" s="22"/>
      <c r="F5" s="23"/>
      <c r="G5" s="176"/>
    </row>
    <row r="6" spans="1:7" s="11" customFormat="1" ht="18.75" thickBot="1" x14ac:dyDescent="0.45">
      <c r="A6" s="18">
        <v>4</v>
      </c>
      <c r="B6" s="19">
        <v>44927</v>
      </c>
      <c r="C6" s="20" t="s">
        <v>23</v>
      </c>
      <c r="D6" s="26">
        <v>1005</v>
      </c>
      <c r="E6" s="21"/>
      <c r="F6" s="23"/>
      <c r="G6" s="176"/>
    </row>
    <row r="7" spans="1:7" s="11" customFormat="1" ht="18.75" thickBot="1" x14ac:dyDescent="0.45">
      <c r="A7" s="18">
        <v>5</v>
      </c>
      <c r="B7" s="19">
        <v>44927</v>
      </c>
      <c r="C7" s="20" t="s">
        <v>22</v>
      </c>
      <c r="D7" s="26">
        <v>3785</v>
      </c>
      <c r="E7" s="21"/>
      <c r="F7" s="23"/>
      <c r="G7" s="176"/>
    </row>
    <row r="8" spans="1:7" s="11" customFormat="1" ht="18.75" thickBot="1" x14ac:dyDescent="0.45">
      <c r="A8" s="18">
        <v>6</v>
      </c>
      <c r="B8" s="19">
        <v>44927</v>
      </c>
      <c r="C8" s="20" t="s">
        <v>24</v>
      </c>
      <c r="D8" s="26">
        <v>3144</v>
      </c>
      <c r="E8" s="21"/>
      <c r="F8" s="23"/>
      <c r="G8" s="176"/>
    </row>
    <row r="9" spans="1:7" s="11" customFormat="1" ht="18.75" thickBot="1" x14ac:dyDescent="0.45">
      <c r="A9" s="18">
        <v>7</v>
      </c>
      <c r="B9" s="19">
        <v>44927</v>
      </c>
      <c r="C9" s="20" t="s">
        <v>24</v>
      </c>
      <c r="D9" s="26">
        <v>11526</v>
      </c>
      <c r="E9" s="21"/>
      <c r="F9" s="23"/>
      <c r="G9" s="176"/>
    </row>
    <row r="10" spans="1:7" s="11" customFormat="1" ht="18.75" thickBot="1" x14ac:dyDescent="0.45">
      <c r="A10" s="18">
        <v>8</v>
      </c>
      <c r="B10" s="19">
        <v>44927</v>
      </c>
      <c r="C10" s="20" t="s">
        <v>25</v>
      </c>
      <c r="D10" s="26">
        <v>5000</v>
      </c>
      <c r="E10" s="21"/>
      <c r="F10" s="23"/>
      <c r="G10" s="176"/>
    </row>
    <row r="11" spans="1:7" s="11" customFormat="1" ht="18.75" thickBot="1" x14ac:dyDescent="0.45">
      <c r="A11" s="18">
        <v>9</v>
      </c>
      <c r="B11" s="19">
        <v>44927</v>
      </c>
      <c r="C11" s="20" t="s">
        <v>26</v>
      </c>
      <c r="D11" s="27">
        <v>5350</v>
      </c>
      <c r="E11" s="21"/>
      <c r="F11" s="23"/>
      <c r="G11" s="176"/>
    </row>
    <row r="12" spans="1:7" s="11" customFormat="1" ht="18.75" thickBot="1" x14ac:dyDescent="0.45">
      <c r="A12" s="18">
        <v>10</v>
      </c>
      <c r="B12" s="19"/>
      <c r="C12" s="20" t="s">
        <v>27</v>
      </c>
      <c r="D12" s="21"/>
      <c r="E12" s="173">
        <v>20000</v>
      </c>
      <c r="F12" s="23"/>
      <c r="G12" s="176"/>
    </row>
    <row r="13" spans="1:7" s="11" customFormat="1" ht="18.75" thickBot="1" x14ac:dyDescent="0.45">
      <c r="A13" s="18">
        <v>11</v>
      </c>
      <c r="B13" s="19">
        <v>44928</v>
      </c>
      <c r="C13" s="20" t="s">
        <v>28</v>
      </c>
      <c r="D13" s="26">
        <v>3550</v>
      </c>
      <c r="E13" s="21"/>
      <c r="F13" s="23"/>
      <c r="G13" s="176"/>
    </row>
    <row r="14" spans="1:7" s="11" customFormat="1" ht="18.75" thickBot="1" x14ac:dyDescent="0.45">
      <c r="A14" s="18">
        <v>12</v>
      </c>
      <c r="B14" s="19">
        <v>44928</v>
      </c>
      <c r="C14" s="20" t="s">
        <v>29</v>
      </c>
      <c r="D14" s="26">
        <v>300</v>
      </c>
      <c r="E14" s="21"/>
      <c r="F14" s="23"/>
      <c r="G14" s="176"/>
    </row>
    <row r="15" spans="1:7" s="11" customFormat="1" ht="18.75" thickBot="1" x14ac:dyDescent="0.45">
      <c r="A15" s="18">
        <v>13</v>
      </c>
      <c r="B15" s="19">
        <v>44929</v>
      </c>
      <c r="C15" s="20" t="s">
        <v>30</v>
      </c>
      <c r="D15" s="26">
        <v>20000</v>
      </c>
      <c r="E15" s="21"/>
      <c r="F15" s="23"/>
      <c r="G15" s="176"/>
    </row>
    <row r="16" spans="1:7" s="11" customFormat="1" ht="18.75" thickBot="1" x14ac:dyDescent="0.45">
      <c r="A16" s="18">
        <v>14</v>
      </c>
      <c r="B16" s="19"/>
      <c r="C16" s="20" t="s">
        <v>31</v>
      </c>
      <c r="D16" s="21">
        <v>2000</v>
      </c>
      <c r="E16" s="21">
        <v>2000</v>
      </c>
      <c r="F16" s="23"/>
      <c r="G16" s="176"/>
    </row>
    <row r="17" spans="1:8" s="11" customFormat="1" ht="18.75" thickBot="1" x14ac:dyDescent="0.45">
      <c r="A17" s="18">
        <v>15</v>
      </c>
      <c r="B17" s="19">
        <v>44929</v>
      </c>
      <c r="C17" s="20" t="s">
        <v>32</v>
      </c>
      <c r="D17" s="27">
        <v>2000</v>
      </c>
      <c r="E17" s="21"/>
      <c r="F17" s="23"/>
      <c r="G17" s="176"/>
    </row>
    <row r="18" spans="1:8" s="11" customFormat="1" ht="18.75" thickBot="1" x14ac:dyDescent="0.45">
      <c r="A18" s="18">
        <v>16</v>
      </c>
      <c r="B18" s="19">
        <v>44930</v>
      </c>
      <c r="C18" s="20" t="s">
        <v>33</v>
      </c>
      <c r="D18" s="27"/>
      <c r="E18" s="173">
        <v>20000</v>
      </c>
      <c r="F18" s="23"/>
      <c r="G18" s="176"/>
    </row>
    <row r="19" spans="1:8" s="11" customFormat="1" ht="18.75" thickBot="1" x14ac:dyDescent="0.45">
      <c r="A19" s="18">
        <v>17</v>
      </c>
      <c r="B19" s="19">
        <v>44931</v>
      </c>
      <c r="C19" s="20" t="s">
        <v>34</v>
      </c>
      <c r="D19" s="27"/>
      <c r="E19" s="173">
        <v>60000</v>
      </c>
      <c r="F19" s="23"/>
      <c r="G19" s="178" t="s">
        <v>35</v>
      </c>
    </row>
    <row r="20" spans="1:8" s="11" customFormat="1" ht="18.75" thickBot="1" x14ac:dyDescent="0.45">
      <c r="A20" s="18">
        <v>18</v>
      </c>
      <c r="B20" s="19">
        <v>44927</v>
      </c>
      <c r="C20" s="20" t="s">
        <v>36</v>
      </c>
      <c r="D20" s="21"/>
      <c r="E20" s="173">
        <v>70000</v>
      </c>
      <c r="F20" s="23"/>
      <c r="G20" s="178" t="s">
        <v>35</v>
      </c>
    </row>
    <row r="21" spans="1:8" s="11" customFormat="1" ht="18.75" thickBot="1" x14ac:dyDescent="0.45">
      <c r="A21" s="18">
        <v>19</v>
      </c>
      <c r="B21" s="19">
        <v>44929</v>
      </c>
      <c r="C21" s="20" t="s">
        <v>37</v>
      </c>
      <c r="D21" s="26">
        <v>16400</v>
      </c>
      <c r="E21" s="21"/>
      <c r="F21" s="23"/>
      <c r="G21" s="178"/>
    </row>
    <row r="22" spans="1:8" s="11" customFormat="1" ht="18.75" thickBot="1" x14ac:dyDescent="0.45">
      <c r="A22" s="18">
        <v>20</v>
      </c>
      <c r="B22" s="19">
        <v>44929</v>
      </c>
      <c r="C22" s="20" t="s">
        <v>26</v>
      </c>
      <c r="D22" s="26">
        <v>400</v>
      </c>
      <c r="E22" s="21"/>
      <c r="F22" s="23"/>
      <c r="G22" s="178"/>
    </row>
    <row r="23" spans="1:8" s="11" customFormat="1" ht="18.75" thickBot="1" x14ac:dyDescent="0.45">
      <c r="A23" s="18">
        <v>21</v>
      </c>
      <c r="B23" s="19">
        <v>44931</v>
      </c>
      <c r="C23" s="20" t="s">
        <v>38</v>
      </c>
      <c r="D23" s="26">
        <v>10000</v>
      </c>
      <c r="E23" s="21"/>
      <c r="F23" s="23"/>
      <c r="G23" s="178" t="s">
        <v>39</v>
      </c>
    </row>
    <row r="24" spans="1:8" s="11" customFormat="1" ht="18.75" thickBot="1" x14ac:dyDescent="0.45">
      <c r="A24" s="18">
        <v>22</v>
      </c>
      <c r="B24" s="19">
        <v>44930</v>
      </c>
      <c r="C24" s="20" t="s">
        <v>40</v>
      </c>
      <c r="D24" s="27">
        <v>40000</v>
      </c>
      <c r="E24" s="21"/>
      <c r="F24" s="23"/>
      <c r="G24" s="178" t="s">
        <v>39</v>
      </c>
    </row>
    <row r="25" spans="1:8" s="11" customFormat="1" ht="18.75" thickBot="1" x14ac:dyDescent="0.45">
      <c r="A25" s="18">
        <v>23</v>
      </c>
      <c r="B25" s="19">
        <v>44927</v>
      </c>
      <c r="C25" s="20" t="s">
        <v>41</v>
      </c>
      <c r="D25" s="27">
        <v>6300</v>
      </c>
      <c r="E25" s="21"/>
      <c r="F25" s="23"/>
      <c r="G25" s="178" t="s">
        <v>39</v>
      </c>
    </row>
    <row r="26" spans="1:8" s="11" customFormat="1" ht="18.75" thickBot="1" x14ac:dyDescent="0.45">
      <c r="A26" s="18">
        <v>24</v>
      </c>
      <c r="B26" s="19">
        <v>44931</v>
      </c>
      <c r="C26" s="20" t="s">
        <v>42</v>
      </c>
      <c r="D26" s="27">
        <v>4000</v>
      </c>
      <c r="E26" s="21"/>
      <c r="F26" s="23"/>
      <c r="G26" s="178" t="s">
        <v>39</v>
      </c>
    </row>
    <row r="27" spans="1:8" s="11" customFormat="1" ht="18.75" thickBot="1" x14ac:dyDescent="0.45">
      <c r="A27" s="18">
        <v>25</v>
      </c>
      <c r="B27" s="19">
        <v>44927</v>
      </c>
      <c r="C27" s="20" t="s">
        <v>43</v>
      </c>
      <c r="D27" s="27">
        <v>490</v>
      </c>
      <c r="E27" s="21"/>
      <c r="F27" s="23"/>
      <c r="G27" s="178" t="s">
        <v>39</v>
      </c>
    </row>
    <row r="28" spans="1:8" s="11" customFormat="1" ht="18.75" thickBot="1" x14ac:dyDescent="0.45">
      <c r="A28" s="18">
        <v>26</v>
      </c>
      <c r="B28" s="19">
        <v>44931</v>
      </c>
      <c r="C28" s="20" t="s">
        <v>44</v>
      </c>
      <c r="D28" s="27">
        <v>300</v>
      </c>
      <c r="E28" s="21"/>
      <c r="F28" s="23"/>
      <c r="G28" s="178" t="s">
        <v>39</v>
      </c>
      <c r="H28" s="28"/>
    </row>
    <row r="29" spans="1:8" s="11" customFormat="1" ht="18.75" thickBot="1" x14ac:dyDescent="0.45">
      <c r="A29" s="18">
        <v>27</v>
      </c>
      <c r="B29" s="19">
        <v>44931</v>
      </c>
      <c r="C29" s="20" t="s">
        <v>45</v>
      </c>
      <c r="D29" s="27">
        <v>1610</v>
      </c>
      <c r="E29" s="21"/>
      <c r="F29" s="23"/>
      <c r="G29" s="178" t="s">
        <v>39</v>
      </c>
    </row>
    <row r="30" spans="1:8" s="11" customFormat="1" ht="18.75" thickBot="1" x14ac:dyDescent="0.45">
      <c r="A30" s="18">
        <v>28</v>
      </c>
      <c r="B30" s="19">
        <v>44931</v>
      </c>
      <c r="C30" s="20" t="s">
        <v>46</v>
      </c>
      <c r="D30" s="27">
        <v>600</v>
      </c>
      <c r="E30" s="21"/>
      <c r="F30" s="23"/>
      <c r="G30" s="178" t="s">
        <v>39</v>
      </c>
    </row>
    <row r="31" spans="1:8" s="11" customFormat="1" ht="18.75" thickBot="1" x14ac:dyDescent="0.45">
      <c r="A31" s="18">
        <v>29</v>
      </c>
      <c r="B31" s="19">
        <v>44931</v>
      </c>
      <c r="C31" s="20" t="s">
        <v>47</v>
      </c>
      <c r="D31" s="27">
        <v>2000</v>
      </c>
      <c r="E31" s="21"/>
      <c r="F31" s="23"/>
      <c r="G31" s="178"/>
    </row>
    <row r="32" spans="1:8" s="11" customFormat="1" ht="18.75" thickBot="1" x14ac:dyDescent="0.45">
      <c r="A32" s="18">
        <v>30</v>
      </c>
      <c r="B32" s="19">
        <v>44931</v>
      </c>
      <c r="C32" s="20" t="s">
        <v>48</v>
      </c>
      <c r="D32" s="27">
        <v>9700</v>
      </c>
      <c r="E32" s="21"/>
      <c r="F32" s="23"/>
      <c r="G32" s="176"/>
    </row>
    <row r="33" spans="1:7" s="11" customFormat="1" ht="18.75" thickBot="1" x14ac:dyDescent="0.45">
      <c r="A33" s="18">
        <v>31</v>
      </c>
      <c r="B33" s="19">
        <v>44931</v>
      </c>
      <c r="C33" s="20" t="s">
        <v>49</v>
      </c>
      <c r="D33" s="27">
        <v>2000</v>
      </c>
      <c r="E33" s="21"/>
      <c r="F33" s="23"/>
      <c r="G33" s="176"/>
    </row>
    <row r="34" spans="1:7" s="11" customFormat="1" ht="18.75" thickBot="1" x14ac:dyDescent="0.45">
      <c r="A34" s="18">
        <v>32</v>
      </c>
      <c r="B34" s="19">
        <v>44931</v>
      </c>
      <c r="C34" s="20" t="s">
        <v>50</v>
      </c>
      <c r="D34" s="27">
        <v>2000</v>
      </c>
      <c r="E34" s="21"/>
      <c r="F34" s="23"/>
      <c r="G34" s="176"/>
    </row>
    <row r="35" spans="1:7" s="11" customFormat="1" ht="18.75" thickBot="1" x14ac:dyDescent="0.45">
      <c r="A35" s="18">
        <v>33</v>
      </c>
      <c r="B35" s="19">
        <v>44931</v>
      </c>
      <c r="C35" s="20" t="s">
        <v>51</v>
      </c>
      <c r="D35" s="27">
        <v>30000</v>
      </c>
      <c r="E35" s="21"/>
      <c r="F35" s="23"/>
      <c r="G35" s="176"/>
    </row>
    <row r="36" spans="1:7" s="11" customFormat="1" ht="18.75" thickBot="1" x14ac:dyDescent="0.45">
      <c r="A36" s="18">
        <v>34</v>
      </c>
      <c r="B36" s="19">
        <v>44931</v>
      </c>
      <c r="C36" s="20" t="s">
        <v>52</v>
      </c>
      <c r="D36" s="27">
        <v>20000</v>
      </c>
      <c r="E36" s="21"/>
      <c r="F36" s="23"/>
      <c r="G36" s="176"/>
    </row>
    <row r="37" spans="1:7" s="11" customFormat="1" ht="18.75" thickBot="1" x14ac:dyDescent="0.45">
      <c r="A37" s="18">
        <v>35</v>
      </c>
      <c r="B37" s="19">
        <v>44933</v>
      </c>
      <c r="C37" s="20" t="s">
        <v>53</v>
      </c>
      <c r="D37" s="27"/>
      <c r="E37" s="173">
        <v>20000</v>
      </c>
      <c r="F37" s="23"/>
      <c r="G37" s="176"/>
    </row>
    <row r="38" spans="1:7" s="11" customFormat="1" ht="18.75" thickBot="1" x14ac:dyDescent="0.45">
      <c r="A38" s="18">
        <v>36</v>
      </c>
      <c r="B38" s="19">
        <v>44938</v>
      </c>
      <c r="C38" s="20" t="s">
        <v>54</v>
      </c>
      <c r="D38" s="27">
        <v>2600</v>
      </c>
      <c r="E38" s="21">
        <v>2600</v>
      </c>
      <c r="F38" s="23"/>
      <c r="G38" s="176"/>
    </row>
    <row r="39" spans="1:7" s="11" customFormat="1" ht="18.75" thickBot="1" x14ac:dyDescent="0.45">
      <c r="A39" s="18">
        <v>37</v>
      </c>
      <c r="B39" s="19">
        <v>44937</v>
      </c>
      <c r="C39" s="20" t="s">
        <v>55</v>
      </c>
      <c r="D39" s="27">
        <v>870</v>
      </c>
      <c r="E39" s="173">
        <v>870</v>
      </c>
      <c r="F39" s="23"/>
      <c r="G39" s="176"/>
    </row>
    <row r="40" spans="1:7" s="11" customFormat="1" ht="18.75" thickBot="1" x14ac:dyDescent="0.45">
      <c r="A40" s="18">
        <v>38</v>
      </c>
      <c r="B40" s="19">
        <v>44936</v>
      </c>
      <c r="C40" s="109" t="s">
        <v>56</v>
      </c>
      <c r="D40" s="27"/>
      <c r="E40" s="21">
        <v>750000</v>
      </c>
      <c r="F40" s="23"/>
      <c r="G40" s="176"/>
    </row>
    <row r="41" spans="1:7" s="11" customFormat="1" ht="18.75" thickBot="1" x14ac:dyDescent="0.45">
      <c r="A41" s="18">
        <v>39</v>
      </c>
      <c r="B41" s="19">
        <v>44931</v>
      </c>
      <c r="C41" s="20" t="s">
        <v>57</v>
      </c>
      <c r="D41" s="27">
        <v>400</v>
      </c>
      <c r="E41" s="21"/>
      <c r="F41" s="23"/>
      <c r="G41" s="176"/>
    </row>
    <row r="42" spans="1:7" s="11" customFormat="1" ht="18.75" thickBot="1" x14ac:dyDescent="0.45">
      <c r="A42" s="18">
        <v>40</v>
      </c>
      <c r="B42" s="19">
        <v>44931</v>
      </c>
      <c r="C42" s="20" t="s">
        <v>58</v>
      </c>
      <c r="D42" s="27">
        <v>850</v>
      </c>
      <c r="E42" s="21"/>
      <c r="F42" s="23"/>
      <c r="G42" s="176"/>
    </row>
    <row r="43" spans="1:7" s="11" customFormat="1" ht="18.75" thickBot="1" x14ac:dyDescent="0.45">
      <c r="A43" s="18">
        <v>41</v>
      </c>
      <c r="B43" s="19">
        <v>44936</v>
      </c>
      <c r="C43" s="110" t="s">
        <v>59</v>
      </c>
      <c r="D43" s="111">
        <v>150000</v>
      </c>
      <c r="E43" s="21"/>
      <c r="F43" s="23"/>
      <c r="G43" s="176"/>
    </row>
    <row r="44" spans="1:7" s="11" customFormat="1" ht="18.75" thickBot="1" x14ac:dyDescent="0.45">
      <c r="A44" s="18">
        <v>42</v>
      </c>
      <c r="B44" s="19">
        <v>44937</v>
      </c>
      <c r="C44" s="110" t="s">
        <v>60</v>
      </c>
      <c r="D44" s="111">
        <v>200000</v>
      </c>
      <c r="E44" s="21"/>
      <c r="F44" s="23"/>
      <c r="G44" s="176"/>
    </row>
    <row r="45" spans="1:7" s="11" customFormat="1" ht="18.75" thickBot="1" x14ac:dyDescent="0.45">
      <c r="A45" s="18">
        <v>43</v>
      </c>
      <c r="B45" s="19">
        <v>44938</v>
      </c>
      <c r="C45" s="110" t="s">
        <v>61</v>
      </c>
      <c r="D45" s="111">
        <v>80000</v>
      </c>
      <c r="E45" s="21"/>
      <c r="F45" s="23"/>
      <c r="G45" s="176"/>
    </row>
    <row r="46" spans="1:7" s="11" customFormat="1" ht="18.75" thickBot="1" x14ac:dyDescent="0.45">
      <c r="A46" s="18">
        <v>44</v>
      </c>
      <c r="B46" s="19">
        <v>44938</v>
      </c>
      <c r="C46" s="110" t="s">
        <v>62</v>
      </c>
      <c r="D46" s="111">
        <v>150000</v>
      </c>
      <c r="E46" s="21"/>
      <c r="F46" s="23"/>
      <c r="G46" s="176"/>
    </row>
    <row r="47" spans="1:7" s="11" customFormat="1" ht="18.75" thickBot="1" x14ac:dyDescent="0.45">
      <c r="A47" s="18">
        <v>45</v>
      </c>
      <c r="B47" s="19">
        <v>44938</v>
      </c>
      <c r="C47" s="110" t="s">
        <v>63</v>
      </c>
      <c r="D47" s="111">
        <v>5000</v>
      </c>
      <c r="E47" s="21"/>
      <c r="F47" s="23"/>
      <c r="G47" s="176"/>
    </row>
    <row r="48" spans="1:7" s="11" customFormat="1" ht="18.75" thickBot="1" x14ac:dyDescent="0.45">
      <c r="A48" s="18">
        <v>46</v>
      </c>
      <c r="B48" s="19">
        <v>44938</v>
      </c>
      <c r="C48" s="20" t="s">
        <v>64</v>
      </c>
      <c r="D48" s="27">
        <v>4000</v>
      </c>
      <c r="E48" s="21"/>
      <c r="F48" s="23"/>
      <c r="G48" s="176"/>
    </row>
    <row r="49" spans="1:7" s="11" customFormat="1" ht="18.75" thickBot="1" x14ac:dyDescent="0.45">
      <c r="A49" s="18">
        <v>47</v>
      </c>
      <c r="B49" s="19">
        <v>44938</v>
      </c>
      <c r="C49" s="20" t="s">
        <v>65</v>
      </c>
      <c r="D49" s="27">
        <v>1500</v>
      </c>
      <c r="E49" s="21"/>
      <c r="F49" s="23"/>
      <c r="G49" s="176"/>
    </row>
    <row r="50" spans="1:7" s="11" customFormat="1" ht="18.75" thickBot="1" x14ac:dyDescent="0.45">
      <c r="A50" s="18">
        <v>48</v>
      </c>
      <c r="B50" s="19">
        <v>44938</v>
      </c>
      <c r="C50" s="20" t="s">
        <v>66</v>
      </c>
      <c r="D50" s="27">
        <v>10000</v>
      </c>
      <c r="E50" s="21"/>
      <c r="F50" s="23"/>
      <c r="G50" s="176"/>
    </row>
    <row r="51" spans="1:7" s="11" customFormat="1" ht="18.75" thickBot="1" x14ac:dyDescent="0.45">
      <c r="A51" s="18">
        <v>49</v>
      </c>
      <c r="B51" s="19">
        <v>44938</v>
      </c>
      <c r="C51" s="20" t="s">
        <v>67</v>
      </c>
      <c r="D51" s="27">
        <v>500</v>
      </c>
      <c r="E51" s="21"/>
      <c r="F51" s="23"/>
      <c r="G51" s="176"/>
    </row>
    <row r="52" spans="1:7" s="11" customFormat="1" ht="18.75" thickBot="1" x14ac:dyDescent="0.45">
      <c r="A52" s="18">
        <v>50</v>
      </c>
      <c r="B52" s="19">
        <v>44938</v>
      </c>
      <c r="C52" s="20" t="s">
        <v>68</v>
      </c>
      <c r="D52" s="27">
        <v>3610</v>
      </c>
      <c r="E52" s="21"/>
      <c r="F52" s="23"/>
      <c r="G52" s="176"/>
    </row>
    <row r="53" spans="1:7" s="11" customFormat="1" ht="18.75" thickBot="1" x14ac:dyDescent="0.45">
      <c r="A53" s="18">
        <v>51</v>
      </c>
      <c r="B53" s="19">
        <v>44938</v>
      </c>
      <c r="C53" s="20" t="s">
        <v>69</v>
      </c>
      <c r="D53" s="27">
        <v>1400</v>
      </c>
      <c r="E53" s="21"/>
      <c r="F53" s="23"/>
      <c r="G53" s="176"/>
    </row>
    <row r="54" spans="1:7" s="11" customFormat="1" ht="18.75" thickBot="1" x14ac:dyDescent="0.45">
      <c r="A54" s="18">
        <v>52</v>
      </c>
      <c r="B54" s="19">
        <v>44938</v>
      </c>
      <c r="C54" s="20" t="s">
        <v>70</v>
      </c>
      <c r="D54" s="27">
        <v>816</v>
      </c>
      <c r="E54" s="21"/>
      <c r="F54" s="23"/>
      <c r="G54" s="176"/>
    </row>
    <row r="55" spans="1:7" s="11" customFormat="1" ht="18.75" thickBot="1" x14ac:dyDescent="0.45">
      <c r="A55" s="18">
        <v>53</v>
      </c>
      <c r="B55" s="19">
        <v>44938</v>
      </c>
      <c r="C55" s="20" t="s">
        <v>71</v>
      </c>
      <c r="D55" s="27">
        <v>3035</v>
      </c>
      <c r="E55" s="21"/>
      <c r="F55" s="23"/>
      <c r="G55" s="176"/>
    </row>
    <row r="56" spans="1:7" s="11" customFormat="1" ht="18.75" thickBot="1" x14ac:dyDescent="0.45">
      <c r="A56" s="18">
        <v>54</v>
      </c>
      <c r="B56" s="19">
        <v>44938</v>
      </c>
      <c r="C56" s="20" t="s">
        <v>72</v>
      </c>
      <c r="D56" s="27">
        <v>95</v>
      </c>
      <c r="E56" s="21"/>
      <c r="F56" s="23"/>
      <c r="G56" s="176"/>
    </row>
    <row r="57" spans="1:7" s="11" customFormat="1" ht="18.75" thickBot="1" x14ac:dyDescent="0.45">
      <c r="A57" s="18">
        <v>55</v>
      </c>
      <c r="B57" s="19">
        <v>44938</v>
      </c>
      <c r="C57" s="20" t="s">
        <v>73</v>
      </c>
      <c r="D57" s="27">
        <v>3650</v>
      </c>
      <c r="E57" s="21"/>
      <c r="F57" s="23"/>
      <c r="G57" s="176"/>
    </row>
    <row r="58" spans="1:7" s="11" customFormat="1" ht="18.75" thickBot="1" x14ac:dyDescent="0.45">
      <c r="A58" s="18">
        <v>56</v>
      </c>
      <c r="B58" s="19">
        <v>44938</v>
      </c>
      <c r="C58" s="20" t="s">
        <v>74</v>
      </c>
      <c r="D58" s="27">
        <v>350</v>
      </c>
      <c r="E58" s="21"/>
      <c r="F58" s="23"/>
      <c r="G58" s="176"/>
    </row>
    <row r="59" spans="1:7" s="11" customFormat="1" ht="18.75" thickBot="1" x14ac:dyDescent="0.45">
      <c r="A59" s="18">
        <v>57</v>
      </c>
      <c r="B59" s="19">
        <v>44938</v>
      </c>
      <c r="C59" s="20" t="s">
        <v>45</v>
      </c>
      <c r="D59" s="27">
        <v>1150</v>
      </c>
      <c r="E59" s="21"/>
      <c r="F59" s="23"/>
      <c r="G59" s="176"/>
    </row>
    <row r="60" spans="1:7" s="11" customFormat="1" ht="18.75" thickBot="1" x14ac:dyDescent="0.45">
      <c r="A60" s="18">
        <v>58</v>
      </c>
      <c r="B60" s="19">
        <v>44938</v>
      </c>
      <c r="C60" s="20" t="s">
        <v>75</v>
      </c>
      <c r="D60" s="27">
        <v>1100</v>
      </c>
      <c r="E60" s="21"/>
      <c r="F60" s="23"/>
      <c r="G60" s="176"/>
    </row>
    <row r="61" spans="1:7" s="11" customFormat="1" ht="18.75" thickBot="1" x14ac:dyDescent="0.45">
      <c r="A61" s="18">
        <v>59</v>
      </c>
      <c r="B61" s="19" t="s">
        <v>76</v>
      </c>
      <c r="C61" s="20" t="s">
        <v>77</v>
      </c>
      <c r="D61" s="24"/>
      <c r="E61" s="173">
        <v>50000</v>
      </c>
      <c r="F61" s="23"/>
      <c r="G61" s="178" t="s">
        <v>39</v>
      </c>
    </row>
    <row r="62" spans="1:7" s="11" customFormat="1" ht="18.75" thickBot="1" x14ac:dyDescent="0.45">
      <c r="A62" s="18">
        <v>60</v>
      </c>
      <c r="B62" s="19">
        <v>44941</v>
      </c>
      <c r="C62" s="20" t="s">
        <v>78</v>
      </c>
      <c r="D62" s="24"/>
      <c r="E62" s="173">
        <v>90000</v>
      </c>
      <c r="F62" s="23"/>
      <c r="G62" s="176"/>
    </row>
    <row r="63" spans="1:7" s="11" customFormat="1" ht="18.75" thickBot="1" x14ac:dyDescent="0.45">
      <c r="A63" s="18">
        <v>61</v>
      </c>
      <c r="B63" s="19">
        <v>44941</v>
      </c>
      <c r="C63" s="109" t="s">
        <v>366</v>
      </c>
      <c r="D63" s="24"/>
      <c r="E63" s="173">
        <v>300000</v>
      </c>
      <c r="F63" s="23"/>
      <c r="G63" s="176"/>
    </row>
    <row r="64" spans="1:7" s="11" customFormat="1" ht="18.75" thickBot="1" x14ac:dyDescent="0.45">
      <c r="A64" s="18">
        <v>62</v>
      </c>
      <c r="B64" s="29">
        <v>44941</v>
      </c>
      <c r="C64" s="110" t="s">
        <v>51</v>
      </c>
      <c r="D64" s="111">
        <v>80000</v>
      </c>
      <c r="E64" s="21"/>
      <c r="F64" s="23"/>
      <c r="G64" s="176"/>
    </row>
    <row r="65" spans="1:7" s="11" customFormat="1" ht="18.75" thickBot="1" x14ac:dyDescent="0.45">
      <c r="A65" s="18">
        <v>63</v>
      </c>
      <c r="B65" s="29">
        <v>44941</v>
      </c>
      <c r="C65" s="20" t="s">
        <v>79</v>
      </c>
      <c r="D65" s="27">
        <v>537</v>
      </c>
      <c r="E65" s="21"/>
      <c r="F65" s="23"/>
      <c r="G65" s="176"/>
    </row>
    <row r="66" spans="1:7" s="11" customFormat="1" ht="18.75" thickBot="1" x14ac:dyDescent="0.45">
      <c r="A66" s="18">
        <v>64</v>
      </c>
      <c r="B66" s="29">
        <v>44941</v>
      </c>
      <c r="C66" s="20" t="s">
        <v>80</v>
      </c>
      <c r="D66" s="27">
        <v>1045</v>
      </c>
      <c r="E66" s="21"/>
      <c r="F66" s="23"/>
      <c r="G66" s="176"/>
    </row>
    <row r="67" spans="1:7" s="11" customFormat="1" ht="18.75" thickBot="1" x14ac:dyDescent="0.45">
      <c r="A67" s="18">
        <v>65</v>
      </c>
      <c r="B67" s="29">
        <v>44941</v>
      </c>
      <c r="C67" s="20" t="s">
        <v>81</v>
      </c>
      <c r="D67" s="27">
        <v>3000</v>
      </c>
      <c r="E67" s="21"/>
      <c r="F67" s="23"/>
      <c r="G67" s="176"/>
    </row>
    <row r="68" spans="1:7" s="11" customFormat="1" ht="18.75" thickBot="1" x14ac:dyDescent="0.45">
      <c r="A68" s="18">
        <v>66</v>
      </c>
      <c r="B68" s="29">
        <v>44941</v>
      </c>
      <c r="C68" s="20" t="s">
        <v>82</v>
      </c>
      <c r="D68" s="27">
        <v>600</v>
      </c>
      <c r="E68" s="21"/>
      <c r="F68" s="23"/>
      <c r="G68" s="176"/>
    </row>
    <row r="69" spans="1:7" s="11" customFormat="1" ht="18.75" thickBot="1" x14ac:dyDescent="0.45">
      <c r="A69" s="18">
        <v>67</v>
      </c>
      <c r="B69" s="29">
        <v>44942</v>
      </c>
      <c r="C69" s="20" t="s">
        <v>4</v>
      </c>
      <c r="D69" s="27">
        <v>335</v>
      </c>
      <c r="E69" s="21"/>
      <c r="F69" s="23"/>
      <c r="G69" s="178" t="s">
        <v>39</v>
      </c>
    </row>
    <row r="70" spans="1:7" s="11" customFormat="1" ht="18.75" thickBot="1" x14ac:dyDescent="0.45">
      <c r="A70" s="18">
        <v>68</v>
      </c>
      <c r="B70" s="29">
        <v>44943</v>
      </c>
      <c r="C70" s="20" t="s">
        <v>83</v>
      </c>
      <c r="D70" s="27">
        <v>940</v>
      </c>
      <c r="E70" s="21"/>
      <c r="F70" s="23"/>
      <c r="G70" s="178" t="s">
        <v>39</v>
      </c>
    </row>
    <row r="71" spans="1:7" s="11" customFormat="1" ht="18.75" thickBot="1" x14ac:dyDescent="0.45">
      <c r="A71" s="18">
        <v>69</v>
      </c>
      <c r="B71" s="29">
        <v>44944</v>
      </c>
      <c r="C71" s="20" t="s">
        <v>84</v>
      </c>
      <c r="D71" s="27">
        <v>440</v>
      </c>
      <c r="E71" s="21"/>
      <c r="F71" s="23"/>
      <c r="G71" s="178" t="s">
        <v>39</v>
      </c>
    </row>
    <row r="72" spans="1:7" s="11" customFormat="1" ht="18.75" thickBot="1" x14ac:dyDescent="0.45">
      <c r="A72" s="18">
        <v>70</v>
      </c>
      <c r="B72" s="29">
        <v>44945</v>
      </c>
      <c r="C72" s="20" t="s">
        <v>85</v>
      </c>
      <c r="D72" s="27">
        <v>700</v>
      </c>
      <c r="E72" s="21"/>
      <c r="F72" s="23"/>
      <c r="G72" s="178" t="s">
        <v>39</v>
      </c>
    </row>
    <row r="73" spans="1:7" s="11" customFormat="1" ht="18.75" thickBot="1" x14ac:dyDescent="0.45">
      <c r="A73" s="18">
        <v>71</v>
      </c>
      <c r="B73" s="29">
        <v>44945</v>
      </c>
      <c r="C73" s="20" t="s">
        <v>86</v>
      </c>
      <c r="D73" s="27">
        <v>22000</v>
      </c>
      <c r="E73" s="21"/>
      <c r="F73" s="23"/>
      <c r="G73" s="178" t="s">
        <v>39</v>
      </c>
    </row>
    <row r="74" spans="1:7" s="11" customFormat="1" ht="18.75" thickBot="1" x14ac:dyDescent="0.45">
      <c r="A74" s="18">
        <v>72</v>
      </c>
      <c r="B74" s="29">
        <v>44945</v>
      </c>
      <c r="C74" s="20" t="s">
        <v>87</v>
      </c>
      <c r="D74" s="27">
        <v>2900</v>
      </c>
      <c r="E74" s="21"/>
      <c r="F74" s="23"/>
      <c r="G74" s="178" t="s">
        <v>39</v>
      </c>
    </row>
    <row r="75" spans="1:7" s="11" customFormat="1" ht="18.75" thickBot="1" x14ac:dyDescent="0.45">
      <c r="A75" s="18">
        <v>73</v>
      </c>
      <c r="B75" s="29">
        <v>44945</v>
      </c>
      <c r="C75" s="20" t="s">
        <v>84</v>
      </c>
      <c r="D75" s="27">
        <v>1460</v>
      </c>
      <c r="E75" s="21"/>
      <c r="F75" s="23"/>
      <c r="G75" s="178" t="s">
        <v>39</v>
      </c>
    </row>
    <row r="76" spans="1:7" s="33" customFormat="1" ht="18.75" thickBot="1" x14ac:dyDescent="0.45">
      <c r="A76" s="30">
        <v>74</v>
      </c>
      <c r="B76" s="31">
        <v>44945</v>
      </c>
      <c r="C76" s="20" t="s">
        <v>88</v>
      </c>
      <c r="D76" s="27">
        <v>15000</v>
      </c>
      <c r="E76" s="21"/>
      <c r="F76" s="32"/>
      <c r="G76" s="179" t="s">
        <v>39</v>
      </c>
    </row>
    <row r="77" spans="1:7" s="33" customFormat="1" ht="18.75" thickBot="1" x14ac:dyDescent="0.45">
      <c r="A77" s="30">
        <v>75</v>
      </c>
      <c r="B77" s="31">
        <v>44945</v>
      </c>
      <c r="C77" s="20" t="s">
        <v>38</v>
      </c>
      <c r="D77" s="27">
        <v>5000</v>
      </c>
      <c r="E77" s="21"/>
      <c r="F77" s="32"/>
      <c r="G77" s="179" t="s">
        <v>39</v>
      </c>
    </row>
    <row r="78" spans="1:7" s="33" customFormat="1" ht="18.75" thickBot="1" x14ac:dyDescent="0.45">
      <c r="A78" s="30">
        <v>76</v>
      </c>
      <c r="B78" s="31">
        <v>44945</v>
      </c>
      <c r="C78" s="20" t="s">
        <v>84</v>
      </c>
      <c r="D78" s="27">
        <v>350</v>
      </c>
      <c r="E78" s="21"/>
      <c r="F78" s="32"/>
      <c r="G78" s="179" t="s">
        <v>39</v>
      </c>
    </row>
    <row r="79" spans="1:7" s="33" customFormat="1" ht="18.75" thickBot="1" x14ac:dyDescent="0.45">
      <c r="A79" s="30">
        <v>77</v>
      </c>
      <c r="B79" s="31">
        <v>44945</v>
      </c>
      <c r="C79" s="20" t="s">
        <v>75</v>
      </c>
      <c r="D79" s="27">
        <v>4000</v>
      </c>
      <c r="E79" s="21"/>
      <c r="F79" s="32"/>
      <c r="G79" s="179" t="s">
        <v>39</v>
      </c>
    </row>
    <row r="80" spans="1:7" s="33" customFormat="1" ht="18.75" thickBot="1" x14ac:dyDescent="0.45">
      <c r="A80" s="30">
        <v>78</v>
      </c>
      <c r="B80" s="31">
        <v>44945</v>
      </c>
      <c r="C80" s="110" t="s">
        <v>89</v>
      </c>
      <c r="D80" s="111">
        <v>150000</v>
      </c>
      <c r="E80" s="21"/>
      <c r="F80" s="32"/>
      <c r="G80" s="180"/>
    </row>
    <row r="81" spans="1:7" s="33" customFormat="1" ht="18.75" thickBot="1" x14ac:dyDescent="0.45">
      <c r="A81" s="30">
        <v>79</v>
      </c>
      <c r="B81" s="31">
        <v>44945</v>
      </c>
      <c r="C81" s="110" t="s">
        <v>90</v>
      </c>
      <c r="D81" s="111">
        <v>150000</v>
      </c>
      <c r="E81" s="21"/>
      <c r="F81" s="32"/>
      <c r="G81" s="180"/>
    </row>
    <row r="82" spans="1:7" s="33" customFormat="1" ht="18.75" thickBot="1" x14ac:dyDescent="0.45">
      <c r="A82" s="30">
        <v>80</v>
      </c>
      <c r="B82" s="31">
        <v>44945</v>
      </c>
      <c r="C82" s="110" t="s">
        <v>91</v>
      </c>
      <c r="D82" s="111">
        <v>100000</v>
      </c>
      <c r="E82" s="21"/>
      <c r="F82" s="32"/>
      <c r="G82" s="180"/>
    </row>
    <row r="83" spans="1:7" s="33" customFormat="1" ht="18.75" thickBot="1" x14ac:dyDescent="0.45">
      <c r="A83" s="30">
        <v>81</v>
      </c>
      <c r="B83" s="31">
        <v>44945</v>
      </c>
      <c r="C83" s="20" t="s">
        <v>92</v>
      </c>
      <c r="D83" s="27">
        <v>50000</v>
      </c>
      <c r="E83" s="21">
        <v>50000</v>
      </c>
      <c r="F83" s="32"/>
      <c r="G83" s="180"/>
    </row>
    <row r="84" spans="1:7" s="33" customFormat="1" ht="18.75" thickBot="1" x14ac:dyDescent="0.45">
      <c r="A84" s="30">
        <v>82</v>
      </c>
      <c r="B84" s="31">
        <v>44945</v>
      </c>
      <c r="C84" s="20" t="s">
        <v>93</v>
      </c>
      <c r="D84" s="27">
        <v>1300</v>
      </c>
      <c r="E84" s="21"/>
      <c r="F84" s="32"/>
      <c r="G84" s="180"/>
    </row>
    <row r="85" spans="1:7" s="33" customFormat="1" ht="18.75" thickBot="1" x14ac:dyDescent="0.45">
      <c r="A85" s="30">
        <v>83</v>
      </c>
      <c r="B85" s="31">
        <v>44945</v>
      </c>
      <c r="C85" s="20" t="s">
        <v>94</v>
      </c>
      <c r="D85" s="27">
        <v>1000</v>
      </c>
      <c r="E85" s="21"/>
      <c r="F85" s="32"/>
      <c r="G85" s="180"/>
    </row>
    <row r="86" spans="1:7" s="33" customFormat="1" ht="18.75" thickBot="1" x14ac:dyDescent="0.45">
      <c r="A86" s="30">
        <v>84</v>
      </c>
      <c r="B86" s="31">
        <v>44945</v>
      </c>
      <c r="C86" s="20" t="s">
        <v>95</v>
      </c>
      <c r="D86" s="27">
        <v>500</v>
      </c>
      <c r="E86" s="21"/>
      <c r="F86" s="32"/>
      <c r="G86" s="180"/>
    </row>
    <row r="87" spans="1:7" s="33" customFormat="1" ht="18.75" thickBot="1" x14ac:dyDescent="0.45">
      <c r="A87" s="30">
        <v>85</v>
      </c>
      <c r="B87" s="31">
        <v>44945</v>
      </c>
      <c r="C87" s="20" t="s">
        <v>66</v>
      </c>
      <c r="D87" s="27">
        <v>5000</v>
      </c>
      <c r="E87" s="21"/>
      <c r="F87" s="32"/>
      <c r="G87" s="180"/>
    </row>
    <row r="88" spans="1:7" s="33" customFormat="1" ht="18.75" thickBot="1" x14ac:dyDescent="0.45">
      <c r="A88" s="30">
        <v>86</v>
      </c>
      <c r="B88" s="31">
        <v>44945</v>
      </c>
      <c r="C88" s="20" t="s">
        <v>96</v>
      </c>
      <c r="D88" s="27">
        <v>1450</v>
      </c>
      <c r="E88" s="21"/>
      <c r="F88" s="32"/>
      <c r="G88" s="180"/>
    </row>
    <row r="89" spans="1:7" s="33" customFormat="1" ht="18.75" thickBot="1" x14ac:dyDescent="0.45">
      <c r="A89" s="30">
        <v>87</v>
      </c>
      <c r="B89" s="31">
        <v>44945</v>
      </c>
      <c r="C89" s="20" t="s">
        <v>97</v>
      </c>
      <c r="D89" s="27">
        <v>25890</v>
      </c>
      <c r="E89" s="21"/>
      <c r="F89" s="32"/>
      <c r="G89" s="180"/>
    </row>
    <row r="90" spans="1:7" s="33" customFormat="1" ht="18.75" thickBot="1" x14ac:dyDescent="0.45">
      <c r="A90" s="30">
        <v>88</v>
      </c>
      <c r="B90" s="34">
        <v>44945</v>
      </c>
      <c r="C90" s="35" t="s">
        <v>98</v>
      </c>
      <c r="D90" s="36">
        <v>400</v>
      </c>
      <c r="E90" s="37"/>
      <c r="F90" s="38"/>
      <c r="G90" s="180"/>
    </row>
    <row r="91" spans="1:7" s="33" customFormat="1" ht="18.75" thickBot="1" x14ac:dyDescent="0.45">
      <c r="A91" s="30">
        <v>89</v>
      </c>
      <c r="B91" s="34">
        <v>44945</v>
      </c>
      <c r="C91" s="35" t="s">
        <v>99</v>
      </c>
      <c r="D91" s="36">
        <v>10000</v>
      </c>
      <c r="E91" s="37"/>
      <c r="F91" s="38"/>
      <c r="G91" s="180"/>
    </row>
    <row r="92" spans="1:7" s="33" customFormat="1" ht="18.75" thickBot="1" x14ac:dyDescent="0.45">
      <c r="A92" s="30">
        <v>90</v>
      </c>
      <c r="B92" s="39">
        <v>44947</v>
      </c>
      <c r="C92" s="35" t="s">
        <v>100</v>
      </c>
      <c r="D92" s="36"/>
      <c r="E92" s="37">
        <v>200000</v>
      </c>
      <c r="F92" s="38"/>
      <c r="G92" s="181"/>
    </row>
    <row r="93" spans="1:7" s="33" customFormat="1" ht="18.75" thickBot="1" x14ac:dyDescent="0.45">
      <c r="A93" s="30">
        <v>91</v>
      </c>
      <c r="B93" s="34">
        <v>44953</v>
      </c>
      <c r="C93" s="35" t="s">
        <v>101</v>
      </c>
      <c r="D93" s="36"/>
      <c r="E93" s="37">
        <v>140000</v>
      </c>
      <c r="F93" s="38"/>
      <c r="G93" s="180"/>
    </row>
    <row r="94" spans="1:7" s="33" customFormat="1" ht="18.75" thickBot="1" x14ac:dyDescent="0.45">
      <c r="A94" s="30">
        <v>92</v>
      </c>
      <c r="B94" s="31" t="s">
        <v>102</v>
      </c>
      <c r="C94" s="35" t="s">
        <v>66</v>
      </c>
      <c r="D94" s="36">
        <v>20000</v>
      </c>
      <c r="E94" s="37">
        <v>600000</v>
      </c>
      <c r="F94" s="38"/>
      <c r="G94" s="180" t="s">
        <v>103</v>
      </c>
    </row>
    <row r="95" spans="1:7" s="33" customFormat="1" ht="18.75" thickBot="1" x14ac:dyDescent="0.45">
      <c r="A95" s="30">
        <v>93</v>
      </c>
      <c r="B95" s="34">
        <v>44949</v>
      </c>
      <c r="C95" s="35" t="s">
        <v>104</v>
      </c>
      <c r="D95" s="36">
        <v>10000</v>
      </c>
      <c r="E95" s="137"/>
      <c r="F95" s="137"/>
      <c r="G95" s="182"/>
    </row>
    <row r="96" spans="1:7" s="33" customFormat="1" ht="18.75" thickBot="1" x14ac:dyDescent="0.45">
      <c r="A96" s="30">
        <v>94</v>
      </c>
      <c r="B96" s="34">
        <v>44949</v>
      </c>
      <c r="C96" s="112" t="s">
        <v>105</v>
      </c>
      <c r="D96" s="113">
        <v>100000</v>
      </c>
      <c r="E96" s="137"/>
      <c r="F96" s="137"/>
      <c r="G96" s="182"/>
    </row>
    <row r="97" spans="1:7" s="33" customFormat="1" ht="18.75" thickBot="1" x14ac:dyDescent="0.45">
      <c r="A97" s="30">
        <v>95</v>
      </c>
      <c r="B97" s="34">
        <v>44949</v>
      </c>
      <c r="C97" s="35" t="s">
        <v>105</v>
      </c>
      <c r="D97" s="36">
        <v>5000</v>
      </c>
      <c r="E97" s="137"/>
      <c r="F97" s="137"/>
      <c r="G97" s="182"/>
    </row>
    <row r="98" spans="1:7" s="33" customFormat="1" ht="18.75" thickBot="1" x14ac:dyDescent="0.45">
      <c r="A98" s="30">
        <v>96</v>
      </c>
      <c r="B98" s="34">
        <v>44951</v>
      </c>
      <c r="C98" s="35" t="s">
        <v>106</v>
      </c>
      <c r="D98" s="36">
        <v>5000</v>
      </c>
      <c r="E98" s="37"/>
      <c r="F98" s="38"/>
      <c r="G98" s="180"/>
    </row>
    <row r="99" spans="1:7" s="33" customFormat="1" ht="18.75" thickBot="1" x14ac:dyDescent="0.45">
      <c r="A99" s="30">
        <v>97</v>
      </c>
      <c r="B99" s="34">
        <v>44951</v>
      </c>
      <c r="C99" s="35" t="s">
        <v>65</v>
      </c>
      <c r="D99" s="36">
        <v>1500</v>
      </c>
      <c r="E99" s="37"/>
      <c r="F99" s="38"/>
      <c r="G99" s="180"/>
    </row>
    <row r="100" spans="1:7" s="33" customFormat="1" ht="18.75" thickBot="1" x14ac:dyDescent="0.45">
      <c r="A100" s="30">
        <v>98</v>
      </c>
      <c r="B100" s="34">
        <v>44951</v>
      </c>
      <c r="C100" s="35" t="s">
        <v>107</v>
      </c>
      <c r="D100" s="36">
        <v>10000</v>
      </c>
      <c r="E100" s="37"/>
      <c r="F100" s="38"/>
      <c r="G100" s="180"/>
    </row>
    <row r="101" spans="1:7" s="33" customFormat="1" ht="18.75" thickBot="1" x14ac:dyDescent="0.45">
      <c r="A101" s="30">
        <v>99</v>
      </c>
      <c r="B101" s="34">
        <v>44951</v>
      </c>
      <c r="C101" s="35" t="s">
        <v>108</v>
      </c>
      <c r="D101" s="36">
        <v>56600</v>
      </c>
      <c r="E101" s="37"/>
      <c r="F101" s="38"/>
      <c r="G101" s="180"/>
    </row>
    <row r="102" spans="1:7" s="33" customFormat="1" ht="18.75" thickBot="1" x14ac:dyDescent="0.45">
      <c r="A102" s="30">
        <v>100</v>
      </c>
      <c r="B102" s="34">
        <v>44951</v>
      </c>
      <c r="C102" s="35" t="s">
        <v>109</v>
      </c>
      <c r="D102" s="36">
        <v>11110</v>
      </c>
      <c r="E102" s="37"/>
      <c r="F102" s="38"/>
      <c r="G102" s="180"/>
    </row>
    <row r="103" spans="1:7" s="33" customFormat="1" ht="18.75" thickBot="1" x14ac:dyDescent="0.45">
      <c r="A103" s="30">
        <v>101</v>
      </c>
      <c r="B103" s="34">
        <v>44951</v>
      </c>
      <c r="C103" s="35" t="s">
        <v>110</v>
      </c>
      <c r="D103" s="36">
        <v>1900</v>
      </c>
      <c r="E103" s="37"/>
      <c r="F103" s="38"/>
      <c r="G103" s="180"/>
    </row>
    <row r="104" spans="1:7" s="33" customFormat="1" ht="18.75" thickBot="1" x14ac:dyDescent="0.45">
      <c r="A104" s="30">
        <v>102</v>
      </c>
      <c r="B104" s="34">
        <v>44951</v>
      </c>
      <c r="C104" s="35" t="s">
        <v>111</v>
      </c>
      <c r="D104" s="36">
        <v>4600</v>
      </c>
      <c r="E104" s="37"/>
      <c r="F104" s="38"/>
      <c r="G104" s="180"/>
    </row>
    <row r="105" spans="1:7" s="33" customFormat="1" ht="18.75" thickBot="1" x14ac:dyDescent="0.45">
      <c r="A105" s="30">
        <v>103</v>
      </c>
      <c r="B105" s="34">
        <v>44954</v>
      </c>
      <c r="C105" s="112" t="s">
        <v>112</v>
      </c>
      <c r="D105" s="113">
        <v>100000</v>
      </c>
      <c r="E105" s="37"/>
      <c r="F105" s="38"/>
      <c r="G105" s="180"/>
    </row>
    <row r="106" spans="1:7" s="33" customFormat="1" ht="18.75" thickBot="1" x14ac:dyDescent="0.45">
      <c r="A106" s="30">
        <v>104</v>
      </c>
      <c r="B106" s="34">
        <v>44953</v>
      </c>
      <c r="C106" s="35" t="s">
        <v>113</v>
      </c>
      <c r="D106" s="36">
        <v>5000</v>
      </c>
      <c r="E106" s="37"/>
      <c r="F106" s="38"/>
      <c r="G106" s="180"/>
    </row>
    <row r="107" spans="1:7" s="33" customFormat="1" ht="18.75" thickBot="1" x14ac:dyDescent="0.45">
      <c r="A107" s="30">
        <v>105</v>
      </c>
      <c r="B107" s="34">
        <v>44954</v>
      </c>
      <c r="C107" s="112" t="s">
        <v>114</v>
      </c>
      <c r="D107" s="113">
        <v>150000</v>
      </c>
      <c r="E107" s="37"/>
      <c r="F107" s="38"/>
      <c r="G107" s="180"/>
    </row>
    <row r="108" spans="1:7" s="33" customFormat="1" ht="18.75" thickBot="1" x14ac:dyDescent="0.45">
      <c r="A108" s="30">
        <v>106</v>
      </c>
      <c r="B108" s="34">
        <v>44954</v>
      </c>
      <c r="C108" s="35" t="s">
        <v>115</v>
      </c>
      <c r="D108" s="36">
        <v>10000</v>
      </c>
      <c r="E108" s="37"/>
      <c r="F108" s="38"/>
      <c r="G108" s="180"/>
    </row>
    <row r="109" spans="1:7" s="33" customFormat="1" ht="18.75" thickBot="1" x14ac:dyDescent="0.45">
      <c r="A109" s="30">
        <v>107</v>
      </c>
      <c r="B109" s="34">
        <v>44954</v>
      </c>
      <c r="C109" s="112" t="s">
        <v>116</v>
      </c>
      <c r="D109" s="113">
        <v>150000</v>
      </c>
      <c r="E109" s="37"/>
      <c r="F109" s="38"/>
      <c r="G109" s="180"/>
    </row>
    <row r="110" spans="1:7" s="33" customFormat="1" ht="18.75" thickBot="1" x14ac:dyDescent="0.45">
      <c r="A110" s="30">
        <v>108</v>
      </c>
      <c r="B110" s="34">
        <v>44954</v>
      </c>
      <c r="C110" s="112" t="s">
        <v>117</v>
      </c>
      <c r="D110" s="113">
        <v>300000</v>
      </c>
      <c r="E110" s="37"/>
      <c r="F110" s="38"/>
      <c r="G110" s="180"/>
    </row>
    <row r="111" spans="1:7" s="33" customFormat="1" ht="18.75" thickBot="1" x14ac:dyDescent="0.45">
      <c r="A111" s="30">
        <v>109</v>
      </c>
      <c r="B111" s="34">
        <v>44954</v>
      </c>
      <c r="C111" s="35" t="s">
        <v>118</v>
      </c>
      <c r="D111" s="36">
        <v>1500</v>
      </c>
      <c r="E111" s="37"/>
      <c r="F111" s="38"/>
      <c r="G111" s="180"/>
    </row>
    <row r="112" spans="1:7" s="33" customFormat="1" ht="18.75" thickBot="1" x14ac:dyDescent="0.45">
      <c r="A112" s="30">
        <v>110</v>
      </c>
      <c r="B112" s="34">
        <v>44954</v>
      </c>
      <c r="C112" s="35" t="s">
        <v>119</v>
      </c>
      <c r="D112" s="36">
        <v>1100</v>
      </c>
      <c r="E112" s="37"/>
      <c r="F112" s="38"/>
      <c r="G112" s="180"/>
    </row>
    <row r="113" spans="1:7" s="33" customFormat="1" ht="18.75" thickBot="1" x14ac:dyDescent="0.45">
      <c r="A113" s="30">
        <v>111</v>
      </c>
      <c r="B113" s="34">
        <v>44954</v>
      </c>
      <c r="C113" s="35" t="s">
        <v>106</v>
      </c>
      <c r="D113" s="36">
        <v>5000</v>
      </c>
      <c r="E113" s="37"/>
      <c r="F113" s="38"/>
      <c r="G113" s="180"/>
    </row>
    <row r="114" spans="1:7" s="33" customFormat="1" ht="18.75" thickBot="1" x14ac:dyDescent="0.45">
      <c r="A114" s="30">
        <v>112</v>
      </c>
      <c r="B114" s="34">
        <v>44954</v>
      </c>
      <c r="C114" s="35" t="s">
        <v>120</v>
      </c>
      <c r="D114" s="36">
        <v>1500</v>
      </c>
      <c r="E114" s="37"/>
      <c r="F114" s="38"/>
      <c r="G114" s="180"/>
    </row>
    <row r="115" spans="1:7" s="33" customFormat="1" ht="18.75" thickBot="1" x14ac:dyDescent="0.45">
      <c r="A115" s="30">
        <v>113</v>
      </c>
      <c r="B115" s="34">
        <v>44954</v>
      </c>
      <c r="C115" s="35" t="s">
        <v>121</v>
      </c>
      <c r="D115" s="36">
        <v>900</v>
      </c>
      <c r="E115" s="37"/>
      <c r="F115" s="38"/>
      <c r="G115" s="180"/>
    </row>
    <row r="116" spans="1:7" s="33" customFormat="1" ht="18.75" thickBot="1" x14ac:dyDescent="0.45">
      <c r="A116" s="30">
        <v>114</v>
      </c>
      <c r="B116" s="34">
        <v>44954</v>
      </c>
      <c r="C116" s="35" t="s">
        <v>122</v>
      </c>
      <c r="D116" s="36">
        <v>300</v>
      </c>
      <c r="E116" s="37"/>
      <c r="F116" s="38"/>
      <c r="G116" s="180"/>
    </row>
    <row r="117" spans="1:7" s="33" customFormat="1" ht="18.75" thickBot="1" x14ac:dyDescent="0.45">
      <c r="A117" s="30">
        <v>115</v>
      </c>
      <c r="B117" s="34">
        <v>44954</v>
      </c>
      <c r="C117" s="35" t="s">
        <v>123</v>
      </c>
      <c r="D117" s="36">
        <v>1300</v>
      </c>
      <c r="E117" s="37"/>
      <c r="F117" s="38"/>
      <c r="G117" s="180"/>
    </row>
    <row r="118" spans="1:7" s="33" customFormat="1" ht="18.75" thickBot="1" x14ac:dyDescent="0.45">
      <c r="A118" s="30">
        <v>116</v>
      </c>
      <c r="B118" s="34">
        <v>44954</v>
      </c>
      <c r="C118" s="35" t="s">
        <v>124</v>
      </c>
      <c r="D118" s="36">
        <v>2000</v>
      </c>
      <c r="E118" s="37"/>
      <c r="F118" s="38"/>
      <c r="G118" s="180"/>
    </row>
    <row r="119" spans="1:7" s="108" customFormat="1" ht="18.75" thickBot="1" x14ac:dyDescent="0.45">
      <c r="A119" s="103">
        <v>117</v>
      </c>
      <c r="B119" s="104">
        <v>44959</v>
      </c>
      <c r="C119" s="105" t="s">
        <v>125</v>
      </c>
      <c r="D119" s="36">
        <v>1000</v>
      </c>
      <c r="E119" s="106">
        <v>20000</v>
      </c>
      <c r="F119" s="107"/>
      <c r="G119" s="183" t="s">
        <v>126</v>
      </c>
    </row>
    <row r="120" spans="1:7" s="33" customFormat="1" ht="18.75" thickBot="1" x14ac:dyDescent="0.45">
      <c r="A120" s="30">
        <v>118</v>
      </c>
      <c r="B120" s="34">
        <v>44961</v>
      </c>
      <c r="C120" s="35" t="s">
        <v>127</v>
      </c>
      <c r="D120" s="36">
        <v>10000</v>
      </c>
      <c r="E120" s="37">
        <v>50000</v>
      </c>
      <c r="F120" s="38"/>
      <c r="G120" s="179"/>
    </row>
    <row r="121" spans="1:7" s="33" customFormat="1" ht="18.75" thickBot="1" x14ac:dyDescent="0.45">
      <c r="A121" s="30">
        <v>119</v>
      </c>
      <c r="B121" s="34">
        <v>44962</v>
      </c>
      <c r="C121" s="35" t="s">
        <v>128</v>
      </c>
      <c r="D121" s="36">
        <v>7500</v>
      </c>
      <c r="E121" s="37">
        <v>20000</v>
      </c>
      <c r="F121" s="38"/>
      <c r="G121" s="179"/>
    </row>
    <row r="122" spans="1:7" s="33" customFormat="1" ht="18.75" thickBot="1" x14ac:dyDescent="0.45">
      <c r="A122" s="30">
        <v>120</v>
      </c>
      <c r="B122" s="34">
        <v>44962</v>
      </c>
      <c r="C122" s="35" t="s">
        <v>129</v>
      </c>
      <c r="D122" s="36">
        <v>1500</v>
      </c>
      <c r="E122" s="37"/>
      <c r="F122" s="38"/>
      <c r="G122" s="179"/>
    </row>
    <row r="123" spans="1:7" s="33" customFormat="1" ht="18.75" thickBot="1" x14ac:dyDescent="0.45">
      <c r="A123" s="30">
        <v>121</v>
      </c>
      <c r="B123" s="34">
        <v>44962</v>
      </c>
      <c r="C123" s="35" t="s">
        <v>130</v>
      </c>
      <c r="D123" s="36">
        <v>4200</v>
      </c>
      <c r="E123" s="37"/>
      <c r="F123" s="38"/>
      <c r="G123" s="179"/>
    </row>
    <row r="124" spans="1:7" s="33" customFormat="1" ht="18.75" thickBot="1" x14ac:dyDescent="0.45">
      <c r="A124" s="30">
        <v>122</v>
      </c>
      <c r="B124" s="34">
        <v>44955</v>
      </c>
      <c r="C124" s="35" t="s">
        <v>131</v>
      </c>
      <c r="D124" s="36">
        <v>10000</v>
      </c>
      <c r="E124" s="37">
        <v>10000</v>
      </c>
      <c r="F124" s="38"/>
      <c r="G124" s="179" t="s">
        <v>132</v>
      </c>
    </row>
    <row r="125" spans="1:7" s="33" customFormat="1" ht="18.75" thickBot="1" x14ac:dyDescent="0.45">
      <c r="A125" s="30">
        <v>123</v>
      </c>
      <c r="B125" s="34">
        <v>44962</v>
      </c>
      <c r="C125" s="35" t="s">
        <v>133</v>
      </c>
      <c r="D125" s="36">
        <v>8600</v>
      </c>
      <c r="E125" s="37"/>
      <c r="F125" s="38"/>
      <c r="G125" s="179"/>
    </row>
    <row r="126" spans="1:7" s="11" customFormat="1" ht="18.75" thickBot="1" x14ac:dyDescent="0.45">
      <c r="A126" s="18">
        <v>124</v>
      </c>
      <c r="B126" s="40">
        <v>44962</v>
      </c>
      <c r="C126" s="35" t="s">
        <v>134</v>
      </c>
      <c r="D126" s="36">
        <v>130000</v>
      </c>
      <c r="E126" s="37">
        <v>130000</v>
      </c>
      <c r="F126" s="41"/>
      <c r="G126" s="176"/>
    </row>
    <row r="127" spans="1:7" s="11" customFormat="1" ht="18.75" thickBot="1" x14ac:dyDescent="0.45">
      <c r="A127" s="18">
        <v>125</v>
      </c>
      <c r="B127" s="40">
        <v>44962</v>
      </c>
      <c r="C127" s="35" t="s">
        <v>135</v>
      </c>
      <c r="D127" s="36">
        <v>150000</v>
      </c>
      <c r="E127" s="42">
        <v>150000</v>
      </c>
      <c r="F127" s="41"/>
      <c r="G127" s="176"/>
    </row>
    <row r="128" spans="1:7" s="11" customFormat="1" ht="18.75" thickBot="1" x14ac:dyDescent="0.45">
      <c r="A128" s="18">
        <v>126</v>
      </c>
      <c r="B128" s="40">
        <v>44962</v>
      </c>
      <c r="C128" s="35" t="s">
        <v>136</v>
      </c>
      <c r="D128" s="36">
        <v>150000</v>
      </c>
      <c r="E128" s="42">
        <v>150000</v>
      </c>
      <c r="F128" s="41"/>
      <c r="G128" s="176"/>
    </row>
    <row r="129" spans="1:7" s="11" customFormat="1" ht="18.75" thickBot="1" x14ac:dyDescent="0.45">
      <c r="A129" s="18">
        <v>132</v>
      </c>
      <c r="B129" s="40">
        <v>44962</v>
      </c>
      <c r="C129" s="35" t="s">
        <v>137</v>
      </c>
      <c r="D129" s="96">
        <v>4740</v>
      </c>
      <c r="E129" s="37"/>
      <c r="F129" s="41"/>
      <c r="G129" s="176"/>
    </row>
    <row r="130" spans="1:7" s="11" customFormat="1" ht="18.75" thickBot="1" x14ac:dyDescent="0.45">
      <c r="A130" s="18">
        <v>133</v>
      </c>
      <c r="B130" s="40">
        <v>44962</v>
      </c>
      <c r="C130" s="35" t="s">
        <v>138</v>
      </c>
      <c r="D130" s="42">
        <v>1693</v>
      </c>
      <c r="E130" s="37"/>
      <c r="F130" s="41"/>
      <c r="G130" s="176"/>
    </row>
    <row r="131" spans="1:7" s="11" customFormat="1" ht="21.75" thickBot="1" x14ac:dyDescent="0.5">
      <c r="A131" s="18">
        <v>134</v>
      </c>
      <c r="B131" s="40">
        <v>44962</v>
      </c>
      <c r="C131" s="43" t="s">
        <v>139</v>
      </c>
      <c r="D131" s="44">
        <v>4040</v>
      </c>
      <c r="E131" s="45"/>
      <c r="F131" s="46"/>
      <c r="G131" s="176"/>
    </row>
    <row r="132" spans="1:7" s="11" customFormat="1" ht="21.75" thickBot="1" x14ac:dyDescent="0.5">
      <c r="A132" s="18">
        <v>135</v>
      </c>
      <c r="B132" s="40">
        <v>44962</v>
      </c>
      <c r="C132" s="43" t="s">
        <v>66</v>
      </c>
      <c r="D132" s="44">
        <v>20000</v>
      </c>
      <c r="E132" s="45"/>
      <c r="F132" s="46"/>
      <c r="G132" s="176"/>
    </row>
    <row r="133" spans="1:7" s="11" customFormat="1" ht="21.75" thickBot="1" x14ac:dyDescent="0.5">
      <c r="A133" s="18">
        <v>136</v>
      </c>
      <c r="B133" s="40">
        <v>44964</v>
      </c>
      <c r="C133" s="43" t="s">
        <v>140</v>
      </c>
      <c r="D133" s="44">
        <v>4400</v>
      </c>
      <c r="E133" s="45"/>
      <c r="F133" s="46"/>
      <c r="G133" s="176"/>
    </row>
    <row r="134" spans="1:7" s="11" customFormat="1" ht="21.75" thickBot="1" x14ac:dyDescent="0.5">
      <c r="A134" s="18">
        <v>137</v>
      </c>
      <c r="B134" s="40">
        <v>44968</v>
      </c>
      <c r="C134" s="47" t="s">
        <v>141</v>
      </c>
      <c r="D134" s="48"/>
      <c r="E134" s="45">
        <v>70000</v>
      </c>
      <c r="F134" s="46"/>
      <c r="G134" s="176"/>
    </row>
    <row r="135" spans="1:7" s="11" customFormat="1" ht="21.75" thickBot="1" x14ac:dyDescent="0.5">
      <c r="A135" s="18">
        <v>138</v>
      </c>
      <c r="B135" s="40">
        <v>44972</v>
      </c>
      <c r="C135" s="47" t="s">
        <v>142</v>
      </c>
      <c r="D135" s="48"/>
      <c r="E135" s="45">
        <v>130000</v>
      </c>
      <c r="F135" s="46"/>
      <c r="G135" s="176"/>
    </row>
    <row r="136" spans="1:7" s="11" customFormat="1" ht="21.75" thickBot="1" x14ac:dyDescent="0.5">
      <c r="A136" s="18">
        <v>139</v>
      </c>
      <c r="B136" s="40">
        <v>44966</v>
      </c>
      <c r="C136" s="47" t="s">
        <v>66</v>
      </c>
      <c r="D136" s="44">
        <v>5000</v>
      </c>
      <c r="E136" s="45"/>
      <c r="F136" s="46"/>
      <c r="G136" s="176"/>
    </row>
    <row r="137" spans="1:7" s="11" customFormat="1" ht="21.75" thickBot="1" x14ac:dyDescent="0.5">
      <c r="A137" s="18">
        <v>140</v>
      </c>
      <c r="B137" s="40">
        <v>44966</v>
      </c>
      <c r="C137" s="47" t="s">
        <v>143</v>
      </c>
      <c r="D137" s="44">
        <v>10000</v>
      </c>
      <c r="E137" s="45"/>
      <c r="F137" s="46"/>
      <c r="G137" s="176"/>
    </row>
    <row r="138" spans="1:7" s="11" customFormat="1" ht="21.75" thickBot="1" x14ac:dyDescent="0.5">
      <c r="A138" s="18">
        <v>141</v>
      </c>
      <c r="B138" s="40">
        <v>44966</v>
      </c>
      <c r="C138" s="47" t="s">
        <v>144</v>
      </c>
      <c r="D138" s="44">
        <v>40000</v>
      </c>
      <c r="E138" s="45"/>
      <c r="F138" s="46"/>
      <c r="G138" s="176"/>
    </row>
    <row r="139" spans="1:7" s="11" customFormat="1" ht="21.75" thickBot="1" x14ac:dyDescent="0.5">
      <c r="A139" s="18">
        <v>142</v>
      </c>
      <c r="B139" s="40">
        <v>44966</v>
      </c>
      <c r="C139" s="47" t="s">
        <v>143</v>
      </c>
      <c r="D139" s="44">
        <v>20000</v>
      </c>
      <c r="E139" s="45"/>
      <c r="F139" s="46"/>
      <c r="G139" s="176"/>
    </row>
    <row r="140" spans="1:7" s="11" customFormat="1" ht="21.75" thickBot="1" x14ac:dyDescent="0.5">
      <c r="A140" s="18">
        <v>143</v>
      </c>
      <c r="B140" s="40">
        <v>44966</v>
      </c>
      <c r="C140" s="47" t="s">
        <v>145</v>
      </c>
      <c r="D140" s="44">
        <v>2400</v>
      </c>
      <c r="E140" s="45"/>
      <c r="F140" s="46"/>
      <c r="G140" s="176"/>
    </row>
    <row r="141" spans="1:7" s="11" customFormat="1" ht="21.75" thickBot="1" x14ac:dyDescent="0.5">
      <c r="A141" s="18">
        <v>144</v>
      </c>
      <c r="B141" s="40">
        <v>44966</v>
      </c>
      <c r="C141" s="47" t="s">
        <v>146</v>
      </c>
      <c r="D141" s="48">
        <v>15000</v>
      </c>
      <c r="E141" s="45"/>
      <c r="F141" s="46"/>
      <c r="G141" s="176"/>
    </row>
    <row r="142" spans="1:7" s="11" customFormat="1" ht="21.75" thickBot="1" x14ac:dyDescent="0.5">
      <c r="A142" s="18">
        <v>145</v>
      </c>
      <c r="B142" s="40">
        <v>44966</v>
      </c>
      <c r="C142" s="47" t="s">
        <v>66</v>
      </c>
      <c r="D142" s="44">
        <v>10000</v>
      </c>
      <c r="E142" s="45"/>
      <c r="F142" s="46"/>
      <c r="G142" s="176"/>
    </row>
    <row r="143" spans="1:7" s="11" customFormat="1" ht="21.75" thickBot="1" x14ac:dyDescent="0.5">
      <c r="A143" s="18">
        <v>146</v>
      </c>
      <c r="B143" s="40">
        <v>44966</v>
      </c>
      <c r="C143" s="47" t="s">
        <v>147</v>
      </c>
      <c r="D143" s="44">
        <v>40000</v>
      </c>
      <c r="E143" s="45"/>
      <c r="F143" s="46"/>
      <c r="G143" s="176"/>
    </row>
    <row r="144" spans="1:7" s="11" customFormat="1" ht="21.75" thickBot="1" x14ac:dyDescent="0.5">
      <c r="A144" s="18">
        <v>147</v>
      </c>
      <c r="B144" s="40">
        <v>44966</v>
      </c>
      <c r="C144" s="47" t="s">
        <v>148</v>
      </c>
      <c r="D144" s="44">
        <v>2210</v>
      </c>
      <c r="E144" s="45"/>
      <c r="F144" s="46"/>
      <c r="G144" s="176"/>
    </row>
    <row r="145" spans="1:7" s="11" customFormat="1" ht="21.75" thickBot="1" x14ac:dyDescent="0.5">
      <c r="A145" s="18">
        <v>148</v>
      </c>
      <c r="B145" s="40">
        <v>44969</v>
      </c>
      <c r="C145" s="47" t="s">
        <v>149</v>
      </c>
      <c r="D145" s="48">
        <v>1745</v>
      </c>
      <c r="E145" s="45"/>
      <c r="F145" s="46"/>
      <c r="G145" s="176"/>
    </row>
    <row r="146" spans="1:7" s="11" customFormat="1" ht="21.75" thickBot="1" x14ac:dyDescent="0.5">
      <c r="A146" s="18">
        <v>149</v>
      </c>
      <c r="B146" s="40">
        <v>44969</v>
      </c>
      <c r="C146" s="47" t="s">
        <v>150</v>
      </c>
      <c r="D146" s="48">
        <v>350</v>
      </c>
      <c r="E146" s="45"/>
      <c r="F146" s="46"/>
      <c r="G146" s="176"/>
    </row>
    <row r="147" spans="1:7" s="11" customFormat="1" ht="21.75" thickBot="1" x14ac:dyDescent="0.5">
      <c r="A147" s="18">
        <v>150</v>
      </c>
      <c r="B147" s="40">
        <v>44969</v>
      </c>
      <c r="C147" s="47" t="s">
        <v>151</v>
      </c>
      <c r="D147" s="44">
        <v>1160</v>
      </c>
      <c r="E147" s="45"/>
      <c r="F147" s="46"/>
      <c r="G147" s="176"/>
    </row>
    <row r="148" spans="1:7" s="11" customFormat="1" ht="21.75" thickBot="1" x14ac:dyDescent="0.5">
      <c r="A148" s="18">
        <v>151</v>
      </c>
      <c r="B148" s="40">
        <v>44969</v>
      </c>
      <c r="C148" s="47" t="s">
        <v>152</v>
      </c>
      <c r="D148" s="44">
        <v>40000</v>
      </c>
      <c r="E148" s="45"/>
      <c r="F148" s="46"/>
      <c r="G148" s="176"/>
    </row>
    <row r="149" spans="1:7" s="11" customFormat="1" ht="21.75" thickBot="1" x14ac:dyDescent="0.5">
      <c r="A149" s="18">
        <v>152</v>
      </c>
      <c r="B149" s="40">
        <v>44969</v>
      </c>
      <c r="C149" s="47" t="s">
        <v>153</v>
      </c>
      <c r="D149" s="44">
        <v>10000</v>
      </c>
      <c r="E149" s="45"/>
      <c r="F149" s="46"/>
      <c r="G149" s="176"/>
    </row>
    <row r="150" spans="1:7" s="11" customFormat="1" ht="24" thickBot="1" x14ac:dyDescent="0.55000000000000004">
      <c r="A150" s="49">
        <v>153</v>
      </c>
      <c r="B150" s="40">
        <v>44977</v>
      </c>
      <c r="C150" s="50" t="s">
        <v>154</v>
      </c>
      <c r="D150" s="51">
        <v>25000</v>
      </c>
      <c r="E150" s="52">
        <v>25000</v>
      </c>
      <c r="F150" s="53"/>
      <c r="G150" s="176"/>
    </row>
    <row r="151" spans="1:7" s="11" customFormat="1" ht="24" thickBot="1" x14ac:dyDescent="0.55000000000000004">
      <c r="A151" s="49">
        <v>154</v>
      </c>
      <c r="B151" s="40">
        <v>44973</v>
      </c>
      <c r="C151" s="50" t="s">
        <v>155</v>
      </c>
      <c r="D151" s="171">
        <v>800</v>
      </c>
      <c r="E151" s="172">
        <v>80000</v>
      </c>
      <c r="F151" s="53"/>
      <c r="G151" s="176"/>
    </row>
    <row r="152" spans="1:7" s="11" customFormat="1" ht="24" thickBot="1" x14ac:dyDescent="0.55000000000000004">
      <c r="A152" s="49">
        <v>155</v>
      </c>
      <c r="B152" s="40">
        <v>44973</v>
      </c>
      <c r="C152" s="54" t="s">
        <v>156</v>
      </c>
      <c r="D152" s="56">
        <v>400</v>
      </c>
      <c r="E152" s="52"/>
      <c r="F152" s="53"/>
      <c r="G152" s="176"/>
    </row>
    <row r="153" spans="1:7" s="11" customFormat="1" ht="24" thickBot="1" x14ac:dyDescent="0.4">
      <c r="A153" s="49">
        <v>156</v>
      </c>
      <c r="B153" s="40">
        <v>44973</v>
      </c>
      <c r="C153" s="54" t="s">
        <v>157</v>
      </c>
      <c r="D153" s="56">
        <v>1400</v>
      </c>
      <c r="E153" s="55"/>
      <c r="F153" s="56"/>
      <c r="G153" s="184"/>
    </row>
    <row r="154" spans="1:7" s="11" customFormat="1" ht="24" thickBot="1" x14ac:dyDescent="0.4">
      <c r="A154" s="49">
        <v>157</v>
      </c>
      <c r="B154" s="40">
        <v>44973</v>
      </c>
      <c r="C154" s="54" t="s">
        <v>158</v>
      </c>
      <c r="D154" s="56">
        <v>2800</v>
      </c>
      <c r="E154" s="55"/>
      <c r="F154" s="56"/>
      <c r="G154" s="184"/>
    </row>
    <row r="155" spans="1:7" s="11" customFormat="1" ht="24" thickBot="1" x14ac:dyDescent="0.4">
      <c r="A155" s="49">
        <v>158</v>
      </c>
      <c r="B155" s="40">
        <v>44973</v>
      </c>
      <c r="C155" s="54" t="s">
        <v>159</v>
      </c>
      <c r="D155" s="56">
        <v>80000</v>
      </c>
      <c r="E155" s="55"/>
      <c r="F155" s="56"/>
      <c r="G155" s="184"/>
    </row>
    <row r="156" spans="1:7" s="11" customFormat="1" ht="24" thickBot="1" x14ac:dyDescent="0.4">
      <c r="A156" s="49">
        <v>159</v>
      </c>
      <c r="B156" s="40">
        <v>44973</v>
      </c>
      <c r="C156" s="54" t="s">
        <v>160</v>
      </c>
      <c r="D156" s="56">
        <v>4550</v>
      </c>
      <c r="E156" s="55"/>
      <c r="F156" s="56"/>
      <c r="G156" s="184"/>
    </row>
    <row r="157" spans="1:7" s="11" customFormat="1" ht="24" thickBot="1" x14ac:dyDescent="0.4">
      <c r="A157" s="49">
        <v>160</v>
      </c>
      <c r="B157" s="40">
        <v>44973</v>
      </c>
      <c r="C157" s="54" t="s">
        <v>161</v>
      </c>
      <c r="D157" s="56">
        <v>5350</v>
      </c>
      <c r="E157" s="55"/>
      <c r="F157" s="56"/>
      <c r="G157" s="184"/>
    </row>
    <row r="158" spans="1:7" s="11" customFormat="1" ht="24" thickBot="1" x14ac:dyDescent="0.4">
      <c r="A158" s="49">
        <v>161</v>
      </c>
      <c r="B158" s="40">
        <v>44973</v>
      </c>
      <c r="C158" s="54" t="s">
        <v>162</v>
      </c>
      <c r="D158" s="56">
        <v>2000</v>
      </c>
      <c r="E158" s="55"/>
      <c r="F158" s="56"/>
      <c r="G158" s="184"/>
    </row>
    <row r="159" spans="1:7" s="11" customFormat="1" ht="24" thickBot="1" x14ac:dyDescent="0.4">
      <c r="A159" s="49">
        <v>162</v>
      </c>
      <c r="B159" s="40">
        <v>44973</v>
      </c>
      <c r="C159" s="54" t="s">
        <v>107</v>
      </c>
      <c r="D159" s="56">
        <v>10000</v>
      </c>
      <c r="E159" s="55"/>
      <c r="F159" s="56"/>
      <c r="G159" s="184"/>
    </row>
    <row r="160" spans="1:7" s="11" customFormat="1" ht="24" hidden="1" thickBot="1" x14ac:dyDescent="0.4">
      <c r="A160" s="49">
        <v>163</v>
      </c>
      <c r="B160" s="40">
        <v>44973</v>
      </c>
      <c r="C160" s="54"/>
      <c r="D160" s="56"/>
      <c r="E160" s="55"/>
      <c r="F160" s="56"/>
      <c r="G160" s="184"/>
    </row>
    <row r="161" spans="1:7" s="11" customFormat="1" ht="24" hidden="1" thickBot="1" x14ac:dyDescent="0.4">
      <c r="A161" s="49">
        <v>164</v>
      </c>
      <c r="B161" s="57"/>
      <c r="C161" s="54"/>
      <c r="D161" s="56"/>
      <c r="E161" s="55"/>
      <c r="F161" s="56"/>
      <c r="G161" s="184"/>
    </row>
    <row r="162" spans="1:7" s="11" customFormat="1" ht="24" thickBot="1" x14ac:dyDescent="0.55000000000000004">
      <c r="A162" s="18"/>
      <c r="B162" s="58"/>
      <c r="C162" s="59" t="s">
        <v>5</v>
      </c>
      <c r="D162" s="138">
        <f>SUM(D3:D159)</f>
        <v>3252741</v>
      </c>
      <c r="E162" s="138">
        <f>SUM(E3:E159)</f>
        <v>3253499</v>
      </c>
      <c r="F162" s="138">
        <f>E162-D162</f>
        <v>758</v>
      </c>
      <c r="G162" s="185"/>
    </row>
    <row r="163" spans="1:7" s="11" customFormat="1" x14ac:dyDescent="0.25">
      <c r="D163" s="133"/>
      <c r="E163" s="133"/>
      <c r="F163" s="133"/>
      <c r="G163" s="175"/>
    </row>
    <row r="164" spans="1:7" s="11" customFormat="1" x14ac:dyDescent="0.25">
      <c r="D164" s="133"/>
      <c r="E164" s="133"/>
      <c r="F164" s="133"/>
      <c r="G164" s="175"/>
    </row>
    <row r="165" spans="1:7" s="11" customFormat="1" x14ac:dyDescent="0.25">
      <c r="D165" s="133"/>
      <c r="E165" s="133"/>
      <c r="F165" s="133"/>
      <c r="G165" s="175"/>
    </row>
    <row r="166" spans="1:7" s="11" customFormat="1" x14ac:dyDescent="0.25">
      <c r="D166" s="133"/>
      <c r="E166" s="133"/>
      <c r="F166" s="133"/>
      <c r="G166" s="175"/>
    </row>
    <row r="167" spans="1:7" x14ac:dyDescent="0.25">
      <c r="F167" s="133"/>
    </row>
    <row r="168" spans="1:7" x14ac:dyDescent="0.25">
      <c r="F168" s="133"/>
    </row>
    <row r="169" spans="1:7" x14ac:dyDescent="0.25">
      <c r="F169" s="133"/>
    </row>
    <row r="170" spans="1:7" x14ac:dyDescent="0.25">
      <c r="F170" s="133"/>
    </row>
    <row r="171" spans="1:7" x14ac:dyDescent="0.25">
      <c r="F171" s="133"/>
    </row>
    <row r="172" spans="1:7" x14ac:dyDescent="0.25">
      <c r="F172" s="133"/>
    </row>
    <row r="173" spans="1:7" x14ac:dyDescent="0.25">
      <c r="F173" s="133"/>
    </row>
    <row r="174" spans="1:7" x14ac:dyDescent="0.25">
      <c r="F174" s="133"/>
    </row>
    <row r="175" spans="1:7" x14ac:dyDescent="0.25">
      <c r="F175" s="133"/>
    </row>
    <row r="176" spans="1:7" x14ac:dyDescent="0.25">
      <c r="F176" s="133"/>
    </row>
    <row r="177" spans="6:6" x14ac:dyDescent="0.25">
      <c r="F177" s="133"/>
    </row>
    <row r="178" spans="6:6" x14ac:dyDescent="0.25">
      <c r="F178" s="133"/>
    </row>
    <row r="179" spans="6:6" x14ac:dyDescent="0.25">
      <c r="F179" s="133"/>
    </row>
    <row r="180" spans="6:6" x14ac:dyDescent="0.25">
      <c r="F180" s="133"/>
    </row>
    <row r="181" spans="6:6" x14ac:dyDescent="0.25">
      <c r="F181" s="133"/>
    </row>
    <row r="182" spans="6:6" x14ac:dyDescent="0.25">
      <c r="F182" s="133"/>
    </row>
    <row r="183" spans="6:6" x14ac:dyDescent="0.25">
      <c r="F183" s="133"/>
    </row>
    <row r="184" spans="6:6" x14ac:dyDescent="0.25">
      <c r="F184" s="133"/>
    </row>
    <row r="185" spans="6:6" x14ac:dyDescent="0.25">
      <c r="F185" s="133"/>
    </row>
    <row r="186" spans="6:6" x14ac:dyDescent="0.25">
      <c r="F186" s="133"/>
    </row>
    <row r="187" spans="6:6" x14ac:dyDescent="0.25">
      <c r="F187" s="133"/>
    </row>
    <row r="188" spans="6:6" x14ac:dyDescent="0.25">
      <c r="F188" s="133"/>
    </row>
    <row r="189" spans="6:6" x14ac:dyDescent="0.25">
      <c r="F189" s="133"/>
    </row>
    <row r="190" spans="6:6" x14ac:dyDescent="0.25">
      <c r="F190" s="133"/>
    </row>
    <row r="191" spans="6:6" x14ac:dyDescent="0.25">
      <c r="F191" s="133"/>
    </row>
    <row r="192" spans="6:6" x14ac:dyDescent="0.25">
      <c r="F192" s="133"/>
    </row>
    <row r="193" spans="6:6" x14ac:dyDescent="0.25">
      <c r="F193" s="133"/>
    </row>
    <row r="194" spans="6:6" x14ac:dyDescent="0.25">
      <c r="F194" s="133"/>
    </row>
    <row r="195" spans="6:6" x14ac:dyDescent="0.25">
      <c r="F195" s="133"/>
    </row>
    <row r="196" spans="6:6" x14ac:dyDescent="0.25">
      <c r="F196" s="133"/>
    </row>
    <row r="197" spans="6:6" x14ac:dyDescent="0.25">
      <c r="F197" s="133"/>
    </row>
    <row r="198" spans="6:6" x14ac:dyDescent="0.25">
      <c r="F198" s="133"/>
    </row>
    <row r="199" spans="6:6" x14ac:dyDescent="0.25">
      <c r="F199" s="133"/>
    </row>
    <row r="200" spans="6:6" x14ac:dyDescent="0.25">
      <c r="F200" s="133"/>
    </row>
    <row r="201" spans="6:6" x14ac:dyDescent="0.25">
      <c r="F201" s="133"/>
    </row>
    <row r="202" spans="6:6" x14ac:dyDescent="0.25">
      <c r="F202" s="133"/>
    </row>
    <row r="203" spans="6:6" x14ac:dyDescent="0.25">
      <c r="F203" s="133"/>
    </row>
    <row r="204" spans="6:6" x14ac:dyDescent="0.25">
      <c r="F204" s="133"/>
    </row>
    <row r="205" spans="6:6" x14ac:dyDescent="0.25">
      <c r="F205" s="133"/>
    </row>
    <row r="206" spans="6:6" x14ac:dyDescent="0.25">
      <c r="F206" s="133"/>
    </row>
    <row r="207" spans="6:6" x14ac:dyDescent="0.25">
      <c r="F207" s="133"/>
    </row>
    <row r="208" spans="6:6" x14ac:dyDescent="0.25">
      <c r="F208" s="133"/>
    </row>
    <row r="209" spans="6:6" x14ac:dyDescent="0.25">
      <c r="F209" s="133"/>
    </row>
    <row r="210" spans="6:6" x14ac:dyDescent="0.25">
      <c r="F210" s="133"/>
    </row>
    <row r="211" spans="6:6" x14ac:dyDescent="0.25">
      <c r="F211" s="133"/>
    </row>
    <row r="212" spans="6:6" x14ac:dyDescent="0.25">
      <c r="F212" s="133"/>
    </row>
    <row r="213" spans="6:6" x14ac:dyDescent="0.25">
      <c r="F213" s="133"/>
    </row>
    <row r="214" spans="6:6" x14ac:dyDescent="0.25">
      <c r="F214" s="133"/>
    </row>
    <row r="215" spans="6:6" x14ac:dyDescent="0.25">
      <c r="F215" s="133"/>
    </row>
    <row r="216" spans="6:6" x14ac:dyDescent="0.25">
      <c r="F216" s="133"/>
    </row>
    <row r="217" spans="6:6" x14ac:dyDescent="0.25">
      <c r="F217" s="133"/>
    </row>
    <row r="218" spans="6:6" x14ac:dyDescent="0.25">
      <c r="F218" s="133"/>
    </row>
    <row r="219" spans="6:6" x14ac:dyDescent="0.25">
      <c r="F219" s="133"/>
    </row>
    <row r="220" spans="6:6" x14ac:dyDescent="0.25">
      <c r="F220" s="133"/>
    </row>
    <row r="221" spans="6:6" x14ac:dyDescent="0.25">
      <c r="F221" s="133"/>
    </row>
    <row r="222" spans="6:6" x14ac:dyDescent="0.25">
      <c r="F222" s="133"/>
    </row>
    <row r="223" spans="6:6" x14ac:dyDescent="0.25">
      <c r="F223" s="133"/>
    </row>
    <row r="224" spans="6:6" x14ac:dyDescent="0.25">
      <c r="F224" s="133"/>
    </row>
    <row r="225" spans="6:6" x14ac:dyDescent="0.25">
      <c r="F225" s="133"/>
    </row>
    <row r="226" spans="6:6" x14ac:dyDescent="0.25">
      <c r="F226" s="133"/>
    </row>
    <row r="227" spans="6:6" x14ac:dyDescent="0.25">
      <c r="F227" s="133"/>
    </row>
    <row r="228" spans="6:6" x14ac:dyDescent="0.25">
      <c r="F228" s="133"/>
    </row>
    <row r="229" spans="6:6" x14ac:dyDescent="0.25">
      <c r="F229" s="133"/>
    </row>
    <row r="230" spans="6:6" x14ac:dyDescent="0.25">
      <c r="F230" s="133"/>
    </row>
    <row r="231" spans="6:6" x14ac:dyDescent="0.25">
      <c r="F231" s="133"/>
    </row>
    <row r="232" spans="6:6" x14ac:dyDescent="0.25">
      <c r="F232" s="133"/>
    </row>
    <row r="233" spans="6:6" x14ac:dyDescent="0.25">
      <c r="F233" s="133"/>
    </row>
    <row r="234" spans="6:6" x14ac:dyDescent="0.25">
      <c r="F234" s="133"/>
    </row>
    <row r="235" spans="6:6" x14ac:dyDescent="0.25">
      <c r="F235" s="133"/>
    </row>
    <row r="236" spans="6:6" x14ac:dyDescent="0.25">
      <c r="F236" s="133"/>
    </row>
    <row r="237" spans="6:6" x14ac:dyDescent="0.25">
      <c r="F237" s="133"/>
    </row>
    <row r="238" spans="6:6" x14ac:dyDescent="0.25">
      <c r="F238" s="133"/>
    </row>
    <row r="239" spans="6:6" x14ac:dyDescent="0.25">
      <c r="F239" s="133"/>
    </row>
    <row r="240" spans="6:6" x14ac:dyDescent="0.25">
      <c r="F240" s="133"/>
    </row>
    <row r="241" spans="6:6" x14ac:dyDescent="0.25">
      <c r="F241" s="133"/>
    </row>
    <row r="242" spans="6:6" x14ac:dyDescent="0.25">
      <c r="F242" s="133"/>
    </row>
    <row r="243" spans="6:6" x14ac:dyDescent="0.25">
      <c r="F243" s="133"/>
    </row>
    <row r="244" spans="6:6" x14ac:dyDescent="0.25">
      <c r="F244" s="133"/>
    </row>
    <row r="245" spans="6:6" x14ac:dyDescent="0.25">
      <c r="F245" s="133"/>
    </row>
    <row r="246" spans="6:6" x14ac:dyDescent="0.25">
      <c r="F246" s="133"/>
    </row>
    <row r="247" spans="6:6" x14ac:dyDescent="0.25">
      <c r="F247" s="133"/>
    </row>
    <row r="248" spans="6:6" x14ac:dyDescent="0.25">
      <c r="F248" s="133"/>
    </row>
    <row r="249" spans="6:6" x14ac:dyDescent="0.25">
      <c r="F249" s="133"/>
    </row>
    <row r="250" spans="6:6" x14ac:dyDescent="0.25">
      <c r="F250" s="133"/>
    </row>
    <row r="251" spans="6:6" x14ac:dyDescent="0.25">
      <c r="F251" s="133"/>
    </row>
    <row r="252" spans="6:6" x14ac:dyDescent="0.25">
      <c r="F252" s="133"/>
    </row>
    <row r="253" spans="6:6" x14ac:dyDescent="0.25">
      <c r="F253" s="133"/>
    </row>
    <row r="254" spans="6:6" x14ac:dyDescent="0.25">
      <c r="F254" s="133"/>
    </row>
    <row r="255" spans="6:6" x14ac:dyDescent="0.25">
      <c r="F255" s="133"/>
    </row>
    <row r="256" spans="6:6" x14ac:dyDescent="0.25">
      <c r="F256" s="133"/>
    </row>
    <row r="257" spans="6:6" x14ac:dyDescent="0.25">
      <c r="F257" s="133"/>
    </row>
    <row r="258" spans="6:6" x14ac:dyDescent="0.25">
      <c r="F258" s="133"/>
    </row>
    <row r="259" spans="6:6" x14ac:dyDescent="0.25">
      <c r="F259" s="133"/>
    </row>
    <row r="260" spans="6:6" x14ac:dyDescent="0.25">
      <c r="F260" s="133"/>
    </row>
    <row r="261" spans="6:6" x14ac:dyDescent="0.25">
      <c r="F261" s="133"/>
    </row>
    <row r="262" spans="6:6" x14ac:dyDescent="0.25">
      <c r="F262" s="133"/>
    </row>
    <row r="263" spans="6:6" x14ac:dyDescent="0.25">
      <c r="F263" s="133"/>
    </row>
    <row r="264" spans="6:6" x14ac:dyDescent="0.25">
      <c r="F264" s="133"/>
    </row>
    <row r="265" spans="6:6" x14ac:dyDescent="0.25">
      <c r="F265" s="133"/>
    </row>
    <row r="266" spans="6:6" x14ac:dyDescent="0.25">
      <c r="F266" s="133"/>
    </row>
    <row r="267" spans="6:6" x14ac:dyDescent="0.25">
      <c r="F267" s="133"/>
    </row>
    <row r="268" spans="6:6" x14ac:dyDescent="0.25">
      <c r="F268" s="133"/>
    </row>
    <row r="269" spans="6:6" x14ac:dyDescent="0.25">
      <c r="F269" s="133"/>
    </row>
    <row r="270" spans="6:6" x14ac:dyDescent="0.25">
      <c r="F270" s="133"/>
    </row>
    <row r="271" spans="6:6" x14ac:dyDescent="0.25">
      <c r="F271" s="133"/>
    </row>
    <row r="272" spans="6:6" x14ac:dyDescent="0.25">
      <c r="F272" s="133"/>
    </row>
    <row r="273" spans="6:6" x14ac:dyDescent="0.25">
      <c r="F273" s="133"/>
    </row>
    <row r="274" spans="6:6" x14ac:dyDescent="0.25">
      <c r="F274" s="133"/>
    </row>
    <row r="275" spans="6:6" x14ac:dyDescent="0.25">
      <c r="F275" s="133"/>
    </row>
    <row r="276" spans="6:6" x14ac:dyDescent="0.25">
      <c r="F276" s="133"/>
    </row>
    <row r="277" spans="6:6" x14ac:dyDescent="0.25">
      <c r="F277" s="133"/>
    </row>
    <row r="278" spans="6:6" x14ac:dyDescent="0.25">
      <c r="F278" s="133"/>
    </row>
    <row r="279" spans="6:6" x14ac:dyDescent="0.25">
      <c r="F279" s="133"/>
    </row>
    <row r="280" spans="6:6" x14ac:dyDescent="0.25">
      <c r="F280" s="133"/>
    </row>
    <row r="281" spans="6:6" x14ac:dyDescent="0.25">
      <c r="F281" s="133"/>
    </row>
    <row r="282" spans="6:6" x14ac:dyDescent="0.25">
      <c r="F282" s="133"/>
    </row>
    <row r="283" spans="6:6" x14ac:dyDescent="0.25">
      <c r="F283" s="133"/>
    </row>
    <row r="284" spans="6:6" x14ac:dyDescent="0.25">
      <c r="F284" s="133"/>
    </row>
    <row r="285" spans="6:6" x14ac:dyDescent="0.25">
      <c r="F285" s="133"/>
    </row>
    <row r="286" spans="6:6" x14ac:dyDescent="0.25">
      <c r="F286" s="133"/>
    </row>
    <row r="287" spans="6:6" x14ac:dyDescent="0.25">
      <c r="F287" s="133"/>
    </row>
    <row r="288" spans="6:6" x14ac:dyDescent="0.25">
      <c r="F288" s="133"/>
    </row>
    <row r="289" spans="6:6" x14ac:dyDescent="0.25">
      <c r="F289" s="133"/>
    </row>
    <row r="290" spans="6:6" x14ac:dyDescent="0.25">
      <c r="F290" s="133"/>
    </row>
    <row r="291" spans="6:6" x14ac:dyDescent="0.25">
      <c r="F291" s="133"/>
    </row>
    <row r="292" spans="6:6" x14ac:dyDescent="0.25">
      <c r="F292" s="133"/>
    </row>
    <row r="293" spans="6:6" x14ac:dyDescent="0.25">
      <c r="F293" s="133"/>
    </row>
    <row r="294" spans="6:6" x14ac:dyDescent="0.25">
      <c r="F294" s="133"/>
    </row>
    <row r="295" spans="6:6" x14ac:dyDescent="0.25">
      <c r="F295" s="133"/>
    </row>
    <row r="296" spans="6:6" x14ac:dyDescent="0.25">
      <c r="F296" s="133"/>
    </row>
    <row r="297" spans="6:6" x14ac:dyDescent="0.25">
      <c r="F297" s="133"/>
    </row>
    <row r="298" spans="6:6" x14ac:dyDescent="0.25">
      <c r="F298" s="133"/>
    </row>
    <row r="299" spans="6:6" x14ac:dyDescent="0.25">
      <c r="F299" s="133"/>
    </row>
    <row r="300" spans="6:6" x14ac:dyDescent="0.25">
      <c r="F300" s="133"/>
    </row>
    <row r="301" spans="6:6" x14ac:dyDescent="0.25">
      <c r="F301" s="133"/>
    </row>
    <row r="302" spans="6:6" x14ac:dyDescent="0.25">
      <c r="F302" s="133"/>
    </row>
    <row r="303" spans="6:6" x14ac:dyDescent="0.25">
      <c r="F303" s="133"/>
    </row>
    <row r="304" spans="6:6" x14ac:dyDescent="0.25">
      <c r="F304" s="133"/>
    </row>
    <row r="305" spans="6:6" x14ac:dyDescent="0.25">
      <c r="F305" s="133"/>
    </row>
    <row r="306" spans="6:6" x14ac:dyDescent="0.25">
      <c r="F306" s="133"/>
    </row>
    <row r="307" spans="6:6" x14ac:dyDescent="0.25">
      <c r="F307" s="133"/>
    </row>
    <row r="308" spans="6:6" x14ac:dyDescent="0.25">
      <c r="F308" s="133"/>
    </row>
    <row r="309" spans="6:6" x14ac:dyDescent="0.25">
      <c r="F309" s="133"/>
    </row>
    <row r="310" spans="6:6" x14ac:dyDescent="0.25">
      <c r="F310" s="133"/>
    </row>
    <row r="311" spans="6:6" x14ac:dyDescent="0.25">
      <c r="F311" s="133"/>
    </row>
    <row r="312" spans="6:6" x14ac:dyDescent="0.25">
      <c r="F312" s="133"/>
    </row>
    <row r="313" spans="6:6" x14ac:dyDescent="0.25">
      <c r="F313" s="133"/>
    </row>
    <row r="314" spans="6:6" x14ac:dyDescent="0.25">
      <c r="F314" s="133"/>
    </row>
    <row r="315" spans="6:6" x14ac:dyDescent="0.25">
      <c r="F315" s="133"/>
    </row>
    <row r="316" spans="6:6" x14ac:dyDescent="0.25">
      <c r="F316" s="133"/>
    </row>
    <row r="317" spans="6:6" x14ac:dyDescent="0.25">
      <c r="F317" s="133"/>
    </row>
    <row r="318" spans="6:6" x14ac:dyDescent="0.25">
      <c r="F318" s="133"/>
    </row>
    <row r="319" spans="6:6" x14ac:dyDescent="0.25">
      <c r="F319" s="133"/>
    </row>
    <row r="320" spans="6:6" x14ac:dyDescent="0.25">
      <c r="F320" s="133"/>
    </row>
    <row r="321" spans="6:6" x14ac:dyDescent="0.25">
      <c r="F321" s="133"/>
    </row>
    <row r="322" spans="6:6" x14ac:dyDescent="0.25">
      <c r="F322" s="133"/>
    </row>
    <row r="323" spans="6:6" x14ac:dyDescent="0.25">
      <c r="F323" s="133"/>
    </row>
    <row r="324" spans="6:6" x14ac:dyDescent="0.25">
      <c r="F324" s="133"/>
    </row>
    <row r="325" spans="6:6" x14ac:dyDescent="0.25">
      <c r="F325" s="133"/>
    </row>
    <row r="326" spans="6:6" x14ac:dyDescent="0.25">
      <c r="F326" s="133"/>
    </row>
    <row r="327" spans="6:6" x14ac:dyDescent="0.25">
      <c r="F327" s="133"/>
    </row>
    <row r="328" spans="6:6" x14ac:dyDescent="0.25">
      <c r="F328" s="133"/>
    </row>
    <row r="329" spans="6:6" x14ac:dyDescent="0.25">
      <c r="F329" s="133"/>
    </row>
    <row r="330" spans="6:6" x14ac:dyDescent="0.25">
      <c r="F330" s="133"/>
    </row>
    <row r="331" spans="6:6" x14ac:dyDescent="0.25">
      <c r="F331" s="133"/>
    </row>
    <row r="332" spans="6:6" x14ac:dyDescent="0.25">
      <c r="F332" s="133"/>
    </row>
    <row r="333" spans="6:6" x14ac:dyDescent="0.25">
      <c r="F333" s="133"/>
    </row>
    <row r="334" spans="6:6" x14ac:dyDescent="0.25">
      <c r="F334" s="133"/>
    </row>
    <row r="335" spans="6:6" x14ac:dyDescent="0.25">
      <c r="F335" s="133"/>
    </row>
    <row r="336" spans="6:6" x14ac:dyDescent="0.25">
      <c r="F336" s="133"/>
    </row>
    <row r="337" spans="6:6" x14ac:dyDescent="0.25">
      <c r="F337" s="133"/>
    </row>
    <row r="338" spans="6:6" x14ac:dyDescent="0.25">
      <c r="F338" s="133"/>
    </row>
    <row r="339" spans="6:6" x14ac:dyDescent="0.25">
      <c r="F339" s="133"/>
    </row>
    <row r="340" spans="6:6" x14ac:dyDescent="0.25">
      <c r="F340" s="133"/>
    </row>
    <row r="341" spans="6:6" x14ac:dyDescent="0.25">
      <c r="F341" s="133"/>
    </row>
    <row r="342" spans="6:6" x14ac:dyDescent="0.25">
      <c r="F342" s="133"/>
    </row>
    <row r="343" spans="6:6" x14ac:dyDescent="0.25">
      <c r="F343" s="133"/>
    </row>
    <row r="344" spans="6:6" x14ac:dyDescent="0.25">
      <c r="F344" s="133"/>
    </row>
    <row r="345" spans="6:6" x14ac:dyDescent="0.25">
      <c r="F345" s="133"/>
    </row>
    <row r="346" spans="6:6" x14ac:dyDescent="0.25">
      <c r="F346" s="133"/>
    </row>
    <row r="347" spans="6:6" x14ac:dyDescent="0.25">
      <c r="F347" s="133"/>
    </row>
    <row r="348" spans="6:6" x14ac:dyDescent="0.25">
      <c r="F348" s="133"/>
    </row>
    <row r="349" spans="6:6" x14ac:dyDescent="0.25">
      <c r="F349" s="133"/>
    </row>
    <row r="350" spans="6:6" x14ac:dyDescent="0.25">
      <c r="F350" s="133"/>
    </row>
    <row r="351" spans="6:6" x14ac:dyDescent="0.25">
      <c r="F351" s="133"/>
    </row>
    <row r="352" spans="6:6" x14ac:dyDescent="0.25">
      <c r="F352" s="133"/>
    </row>
    <row r="353" spans="6:6" x14ac:dyDescent="0.25">
      <c r="F353" s="133"/>
    </row>
    <row r="354" spans="6:6" x14ac:dyDescent="0.25">
      <c r="F354" s="133"/>
    </row>
    <row r="355" spans="6:6" x14ac:dyDescent="0.25">
      <c r="F355" s="133"/>
    </row>
    <row r="356" spans="6:6" x14ac:dyDescent="0.25">
      <c r="F356" s="133"/>
    </row>
    <row r="357" spans="6:6" x14ac:dyDescent="0.25">
      <c r="F357" s="133"/>
    </row>
    <row r="358" spans="6:6" x14ac:dyDescent="0.25">
      <c r="F358" s="133"/>
    </row>
    <row r="359" spans="6:6" x14ac:dyDescent="0.25">
      <c r="F359" s="133"/>
    </row>
    <row r="360" spans="6:6" x14ac:dyDescent="0.25">
      <c r="F360" s="133"/>
    </row>
    <row r="361" spans="6:6" x14ac:dyDescent="0.25">
      <c r="F361" s="133"/>
    </row>
    <row r="362" spans="6:6" x14ac:dyDescent="0.25">
      <c r="F362" s="133"/>
    </row>
    <row r="363" spans="6:6" x14ac:dyDescent="0.25">
      <c r="F363" s="133"/>
    </row>
    <row r="364" spans="6:6" x14ac:dyDescent="0.25">
      <c r="F364" s="133"/>
    </row>
    <row r="365" spans="6:6" x14ac:dyDescent="0.25">
      <c r="F365" s="133"/>
    </row>
    <row r="366" spans="6:6" x14ac:dyDescent="0.25">
      <c r="F366" s="133"/>
    </row>
    <row r="367" spans="6:6" x14ac:dyDescent="0.25">
      <c r="F367" s="133"/>
    </row>
    <row r="368" spans="6:6" x14ac:dyDescent="0.25">
      <c r="F368" s="133"/>
    </row>
    <row r="369" spans="6:6" x14ac:dyDescent="0.25">
      <c r="F369" s="133"/>
    </row>
    <row r="370" spans="6:6" x14ac:dyDescent="0.25">
      <c r="F370" s="133"/>
    </row>
    <row r="371" spans="6:6" x14ac:dyDescent="0.25">
      <c r="F371" s="133"/>
    </row>
    <row r="372" spans="6:6" x14ac:dyDescent="0.25">
      <c r="F372" s="133"/>
    </row>
    <row r="373" spans="6:6" x14ac:dyDescent="0.25">
      <c r="F373" s="133"/>
    </row>
    <row r="374" spans="6:6" x14ac:dyDescent="0.25">
      <c r="F374" s="133"/>
    </row>
    <row r="375" spans="6:6" x14ac:dyDescent="0.25">
      <c r="F375" s="133"/>
    </row>
    <row r="376" spans="6:6" x14ac:dyDescent="0.25">
      <c r="F376" s="133"/>
    </row>
    <row r="377" spans="6:6" x14ac:dyDescent="0.25">
      <c r="F377" s="133"/>
    </row>
    <row r="378" spans="6:6" x14ac:dyDescent="0.25">
      <c r="F378" s="133"/>
    </row>
    <row r="379" spans="6:6" x14ac:dyDescent="0.25">
      <c r="F379" s="133"/>
    </row>
    <row r="380" spans="6:6" x14ac:dyDescent="0.25">
      <c r="F380" s="133"/>
    </row>
    <row r="381" spans="6:6" x14ac:dyDescent="0.25">
      <c r="F381" s="133"/>
    </row>
    <row r="382" spans="6:6" x14ac:dyDescent="0.25">
      <c r="F382" s="133"/>
    </row>
    <row r="383" spans="6:6" x14ac:dyDescent="0.25">
      <c r="F383" s="133"/>
    </row>
    <row r="384" spans="6:6" x14ac:dyDescent="0.25">
      <c r="F384" s="133"/>
    </row>
    <row r="385" spans="6:6" x14ac:dyDescent="0.25">
      <c r="F385" s="133"/>
    </row>
    <row r="386" spans="6:6" x14ac:dyDescent="0.25">
      <c r="F386" s="133"/>
    </row>
    <row r="387" spans="6:6" x14ac:dyDescent="0.25">
      <c r="F387" s="133"/>
    </row>
    <row r="388" spans="6:6" x14ac:dyDescent="0.25">
      <c r="F388" s="133"/>
    </row>
    <row r="389" spans="6:6" x14ac:dyDescent="0.25">
      <c r="F389" s="133"/>
    </row>
    <row r="390" spans="6:6" x14ac:dyDescent="0.25">
      <c r="F390" s="133"/>
    </row>
    <row r="391" spans="6:6" x14ac:dyDescent="0.25">
      <c r="F391" s="133"/>
    </row>
    <row r="392" spans="6:6" x14ac:dyDescent="0.25">
      <c r="F392" s="133"/>
    </row>
    <row r="393" spans="6:6" x14ac:dyDescent="0.25">
      <c r="F393" s="133"/>
    </row>
    <row r="394" spans="6:6" x14ac:dyDescent="0.25">
      <c r="F394" s="133"/>
    </row>
    <row r="395" spans="6:6" x14ac:dyDescent="0.25">
      <c r="F395" s="133"/>
    </row>
    <row r="396" spans="6:6" x14ac:dyDescent="0.25">
      <c r="F396" s="133"/>
    </row>
    <row r="397" spans="6:6" x14ac:dyDescent="0.25">
      <c r="F397" s="133"/>
    </row>
    <row r="398" spans="6:6" x14ac:dyDescent="0.25">
      <c r="F398" s="133"/>
    </row>
    <row r="399" spans="6:6" x14ac:dyDescent="0.25">
      <c r="F399" s="133"/>
    </row>
    <row r="400" spans="6:6" x14ac:dyDescent="0.25">
      <c r="F400" s="133"/>
    </row>
    <row r="401" spans="6:6" x14ac:dyDescent="0.25">
      <c r="F401" s="133"/>
    </row>
    <row r="402" spans="6:6" x14ac:dyDescent="0.25">
      <c r="F402" s="133"/>
    </row>
    <row r="403" spans="6:6" x14ac:dyDescent="0.25">
      <c r="F403" s="133"/>
    </row>
    <row r="404" spans="6:6" x14ac:dyDescent="0.25">
      <c r="F404" s="133"/>
    </row>
    <row r="405" spans="6:6" x14ac:dyDescent="0.25">
      <c r="F405" s="133"/>
    </row>
    <row r="406" spans="6:6" x14ac:dyDescent="0.25">
      <c r="F406" s="133"/>
    </row>
    <row r="407" spans="6:6" x14ac:dyDescent="0.25">
      <c r="F407" s="133"/>
    </row>
    <row r="408" spans="6:6" x14ac:dyDescent="0.25">
      <c r="F408" s="133"/>
    </row>
    <row r="409" spans="6:6" x14ac:dyDescent="0.25">
      <c r="F409" s="133"/>
    </row>
    <row r="410" spans="6:6" x14ac:dyDescent="0.25">
      <c r="F410" s="133"/>
    </row>
    <row r="411" spans="6:6" x14ac:dyDescent="0.25">
      <c r="F411" s="133"/>
    </row>
    <row r="412" spans="6:6" x14ac:dyDescent="0.25">
      <c r="F412" s="133"/>
    </row>
    <row r="413" spans="6:6" x14ac:dyDescent="0.25">
      <c r="F413" s="133"/>
    </row>
    <row r="414" spans="6:6" x14ac:dyDescent="0.25">
      <c r="F414" s="133"/>
    </row>
    <row r="415" spans="6:6" x14ac:dyDescent="0.25">
      <c r="F415" s="133"/>
    </row>
    <row r="416" spans="6:6" x14ac:dyDescent="0.25">
      <c r="F416" s="133"/>
    </row>
    <row r="417" spans="6:6" x14ac:dyDescent="0.25">
      <c r="F417" s="133"/>
    </row>
    <row r="418" spans="6:6" x14ac:dyDescent="0.25">
      <c r="F418" s="133"/>
    </row>
    <row r="419" spans="6:6" x14ac:dyDescent="0.25">
      <c r="F419" s="133"/>
    </row>
    <row r="420" spans="6:6" x14ac:dyDescent="0.25">
      <c r="F420" s="133"/>
    </row>
    <row r="421" spans="6:6" x14ac:dyDescent="0.25">
      <c r="F421" s="133"/>
    </row>
    <row r="422" spans="6:6" x14ac:dyDescent="0.25">
      <c r="F422" s="133"/>
    </row>
    <row r="423" spans="6:6" x14ac:dyDescent="0.25">
      <c r="F423" s="133"/>
    </row>
    <row r="424" spans="6:6" x14ac:dyDescent="0.25">
      <c r="F424" s="133"/>
    </row>
    <row r="425" spans="6:6" x14ac:dyDescent="0.25">
      <c r="F425" s="133"/>
    </row>
    <row r="426" spans="6:6" x14ac:dyDescent="0.25">
      <c r="F426" s="133"/>
    </row>
    <row r="427" spans="6:6" x14ac:dyDescent="0.25">
      <c r="F427" s="133"/>
    </row>
    <row r="428" spans="6:6" x14ac:dyDescent="0.25">
      <c r="F428" s="133"/>
    </row>
    <row r="429" spans="6:6" x14ac:dyDescent="0.25">
      <c r="F429" s="133"/>
    </row>
    <row r="430" spans="6:6" x14ac:dyDescent="0.25">
      <c r="F430" s="133"/>
    </row>
    <row r="431" spans="6:6" x14ac:dyDescent="0.25">
      <c r="F431" s="133"/>
    </row>
    <row r="432" spans="6:6" x14ac:dyDescent="0.25">
      <c r="F432" s="133"/>
    </row>
    <row r="433" spans="6:6" x14ac:dyDescent="0.25">
      <c r="F433" s="133"/>
    </row>
    <row r="434" spans="6:6" x14ac:dyDescent="0.25">
      <c r="F434" s="133"/>
    </row>
    <row r="435" spans="6:6" x14ac:dyDescent="0.25">
      <c r="F435" s="133"/>
    </row>
    <row r="436" spans="6:6" x14ac:dyDescent="0.25">
      <c r="F436" s="133"/>
    </row>
    <row r="437" spans="6:6" x14ac:dyDescent="0.25">
      <c r="F437" s="133"/>
    </row>
    <row r="438" spans="6:6" x14ac:dyDescent="0.25">
      <c r="F438" s="133"/>
    </row>
    <row r="439" spans="6:6" x14ac:dyDescent="0.25">
      <c r="F439" s="133"/>
    </row>
    <row r="440" spans="6:6" x14ac:dyDescent="0.25">
      <c r="F440" s="133"/>
    </row>
    <row r="441" spans="6:6" x14ac:dyDescent="0.25">
      <c r="F441" s="133"/>
    </row>
    <row r="442" spans="6:6" x14ac:dyDescent="0.25">
      <c r="F442" s="133"/>
    </row>
    <row r="443" spans="6:6" x14ac:dyDescent="0.25">
      <c r="F443" s="133"/>
    </row>
    <row r="444" spans="6:6" x14ac:dyDescent="0.25">
      <c r="F444" s="133"/>
    </row>
    <row r="445" spans="6:6" x14ac:dyDescent="0.25">
      <c r="F445" s="133"/>
    </row>
    <row r="446" spans="6:6" x14ac:dyDescent="0.25">
      <c r="F446" s="133"/>
    </row>
    <row r="447" spans="6:6" x14ac:dyDescent="0.25">
      <c r="F447" s="133"/>
    </row>
    <row r="448" spans="6:6" x14ac:dyDescent="0.25">
      <c r="F448" s="133"/>
    </row>
    <row r="449" spans="6:6" x14ac:dyDescent="0.25">
      <c r="F449" s="133"/>
    </row>
    <row r="450" spans="6:6" x14ac:dyDescent="0.25">
      <c r="F450" s="133"/>
    </row>
    <row r="451" spans="6:6" x14ac:dyDescent="0.25">
      <c r="F451" s="133"/>
    </row>
    <row r="452" spans="6:6" x14ac:dyDescent="0.25">
      <c r="F452" s="133"/>
    </row>
    <row r="453" spans="6:6" x14ac:dyDescent="0.25">
      <c r="F453" s="133"/>
    </row>
    <row r="454" spans="6:6" x14ac:dyDescent="0.25">
      <c r="F454" s="133"/>
    </row>
    <row r="455" spans="6:6" x14ac:dyDescent="0.25">
      <c r="F455" s="133"/>
    </row>
    <row r="456" spans="6:6" x14ac:dyDescent="0.25">
      <c r="F456" s="133"/>
    </row>
    <row r="457" spans="6:6" x14ac:dyDescent="0.25">
      <c r="F457" s="133"/>
    </row>
    <row r="458" spans="6:6" x14ac:dyDescent="0.25">
      <c r="F458" s="133"/>
    </row>
    <row r="459" spans="6:6" x14ac:dyDescent="0.25">
      <c r="F459" s="133"/>
    </row>
    <row r="460" spans="6:6" x14ac:dyDescent="0.25">
      <c r="F460" s="133"/>
    </row>
    <row r="461" spans="6:6" x14ac:dyDescent="0.25">
      <c r="F461" s="133"/>
    </row>
    <row r="462" spans="6:6" x14ac:dyDescent="0.25">
      <c r="F462" s="133"/>
    </row>
    <row r="463" spans="6:6" x14ac:dyDescent="0.25">
      <c r="F463" s="133"/>
    </row>
    <row r="464" spans="6:6" x14ac:dyDescent="0.25">
      <c r="F464" s="133"/>
    </row>
    <row r="465" spans="6:6" x14ac:dyDescent="0.25">
      <c r="F465" s="133"/>
    </row>
    <row r="466" spans="6:6" x14ac:dyDescent="0.25">
      <c r="F466" s="133"/>
    </row>
    <row r="467" spans="6:6" x14ac:dyDescent="0.25">
      <c r="F467" s="133"/>
    </row>
    <row r="468" spans="6:6" x14ac:dyDescent="0.25">
      <c r="F468" s="133"/>
    </row>
    <row r="469" spans="6:6" x14ac:dyDescent="0.25">
      <c r="F469" s="133"/>
    </row>
    <row r="470" spans="6:6" x14ac:dyDescent="0.25">
      <c r="F470" s="133"/>
    </row>
    <row r="471" spans="6:6" x14ac:dyDescent="0.25">
      <c r="F471" s="133"/>
    </row>
    <row r="472" spans="6:6" x14ac:dyDescent="0.25">
      <c r="F472" s="133"/>
    </row>
    <row r="473" spans="6:6" x14ac:dyDescent="0.25">
      <c r="F473" s="133"/>
    </row>
    <row r="474" spans="6:6" x14ac:dyDescent="0.25">
      <c r="F474" s="133"/>
    </row>
    <row r="475" spans="6:6" x14ac:dyDescent="0.25">
      <c r="F475" s="133"/>
    </row>
    <row r="476" spans="6:6" x14ac:dyDescent="0.25">
      <c r="F476" s="133"/>
    </row>
    <row r="477" spans="6:6" x14ac:dyDescent="0.25">
      <c r="F477" s="133"/>
    </row>
    <row r="478" spans="6:6" x14ac:dyDescent="0.25">
      <c r="F478" s="133"/>
    </row>
    <row r="479" spans="6:6" x14ac:dyDescent="0.25">
      <c r="F479" s="133"/>
    </row>
    <row r="480" spans="6:6" x14ac:dyDescent="0.25">
      <c r="F480" s="133"/>
    </row>
    <row r="481" spans="6:6" x14ac:dyDescent="0.25">
      <c r="F481" s="133"/>
    </row>
    <row r="482" spans="6:6" x14ac:dyDescent="0.25">
      <c r="F482" s="133"/>
    </row>
    <row r="483" spans="6:6" x14ac:dyDescent="0.25">
      <c r="F483" s="133"/>
    </row>
    <row r="484" spans="6:6" x14ac:dyDescent="0.25">
      <c r="F484" s="133"/>
    </row>
    <row r="485" spans="6:6" x14ac:dyDescent="0.25">
      <c r="F485" s="133"/>
    </row>
    <row r="486" spans="6:6" x14ac:dyDescent="0.25">
      <c r="F486" s="133"/>
    </row>
    <row r="487" spans="6:6" x14ac:dyDescent="0.25">
      <c r="F487" s="133"/>
    </row>
    <row r="488" spans="6:6" x14ac:dyDescent="0.25">
      <c r="F488" s="133"/>
    </row>
    <row r="489" spans="6:6" x14ac:dyDescent="0.25">
      <c r="F489" s="133"/>
    </row>
    <row r="490" spans="6:6" x14ac:dyDescent="0.25">
      <c r="F490" s="133"/>
    </row>
    <row r="491" spans="6:6" x14ac:dyDescent="0.25">
      <c r="F491" s="133"/>
    </row>
    <row r="492" spans="6:6" x14ac:dyDescent="0.25">
      <c r="F492" s="133"/>
    </row>
    <row r="493" spans="6:6" x14ac:dyDescent="0.25">
      <c r="F493" s="133"/>
    </row>
    <row r="494" spans="6:6" x14ac:dyDescent="0.25">
      <c r="F494" s="133"/>
    </row>
    <row r="495" spans="6:6" x14ac:dyDescent="0.25">
      <c r="F495" s="133"/>
    </row>
    <row r="496" spans="6:6" x14ac:dyDescent="0.25">
      <c r="F496" s="133"/>
    </row>
    <row r="497" spans="6:6" x14ac:dyDescent="0.25">
      <c r="F497" s="133"/>
    </row>
    <row r="498" spans="6:6" x14ac:dyDescent="0.25">
      <c r="F498" s="133"/>
    </row>
    <row r="499" spans="6:6" x14ac:dyDescent="0.25">
      <c r="F499" s="133"/>
    </row>
    <row r="500" spans="6:6" x14ac:dyDescent="0.25">
      <c r="F500" s="133"/>
    </row>
    <row r="501" spans="6:6" x14ac:dyDescent="0.25">
      <c r="F501" s="133"/>
    </row>
    <row r="502" spans="6:6" x14ac:dyDescent="0.25">
      <c r="F502" s="133"/>
    </row>
    <row r="503" spans="6:6" x14ac:dyDescent="0.25">
      <c r="F503" s="133"/>
    </row>
    <row r="504" spans="6:6" x14ac:dyDescent="0.25">
      <c r="F504" s="133"/>
    </row>
    <row r="505" spans="6:6" x14ac:dyDescent="0.25">
      <c r="F505" s="133"/>
    </row>
    <row r="506" spans="6:6" x14ac:dyDescent="0.25">
      <c r="F506" s="133"/>
    </row>
    <row r="507" spans="6:6" x14ac:dyDescent="0.25">
      <c r="F507" s="133"/>
    </row>
    <row r="508" spans="6:6" x14ac:dyDescent="0.25">
      <c r="F508" s="133"/>
    </row>
    <row r="509" spans="6:6" x14ac:dyDescent="0.25">
      <c r="F509" s="133"/>
    </row>
    <row r="510" spans="6:6" x14ac:dyDescent="0.25">
      <c r="F510" s="133"/>
    </row>
    <row r="511" spans="6:6" x14ac:dyDescent="0.25">
      <c r="F511" s="133"/>
    </row>
    <row r="512" spans="6:6" x14ac:dyDescent="0.25">
      <c r="F512" s="133"/>
    </row>
    <row r="513" spans="6:6" x14ac:dyDescent="0.25">
      <c r="F513" s="133"/>
    </row>
    <row r="514" spans="6:6" x14ac:dyDescent="0.25">
      <c r="F514" s="133"/>
    </row>
    <row r="515" spans="6:6" x14ac:dyDescent="0.25">
      <c r="F515" s="133"/>
    </row>
    <row r="516" spans="6:6" x14ac:dyDescent="0.25">
      <c r="F516" s="133"/>
    </row>
    <row r="517" spans="6:6" x14ac:dyDescent="0.25">
      <c r="F517" s="133"/>
    </row>
    <row r="518" spans="6:6" x14ac:dyDescent="0.25">
      <c r="F518" s="133"/>
    </row>
    <row r="519" spans="6:6" x14ac:dyDescent="0.25">
      <c r="F519" s="133"/>
    </row>
    <row r="520" spans="6:6" x14ac:dyDescent="0.25">
      <c r="F520" s="133"/>
    </row>
    <row r="521" spans="6:6" x14ac:dyDescent="0.25">
      <c r="F521" s="133"/>
    </row>
    <row r="522" spans="6:6" x14ac:dyDescent="0.25">
      <c r="F522" s="133"/>
    </row>
    <row r="523" spans="6:6" x14ac:dyDescent="0.25">
      <c r="F523" s="133"/>
    </row>
    <row r="524" spans="6:6" x14ac:dyDescent="0.25">
      <c r="F524" s="133"/>
    </row>
    <row r="525" spans="6:6" x14ac:dyDescent="0.25">
      <c r="F525" s="133"/>
    </row>
    <row r="526" spans="6:6" x14ac:dyDescent="0.25">
      <c r="F526" s="133"/>
    </row>
    <row r="527" spans="6:6" x14ac:dyDescent="0.25">
      <c r="F527" s="133"/>
    </row>
    <row r="528" spans="6:6" x14ac:dyDescent="0.25">
      <c r="F528" s="133"/>
    </row>
    <row r="529" spans="6:6" x14ac:dyDescent="0.25">
      <c r="F529" s="133"/>
    </row>
    <row r="530" spans="6:6" x14ac:dyDescent="0.25">
      <c r="F530" s="133"/>
    </row>
    <row r="531" spans="6:6" x14ac:dyDescent="0.25">
      <c r="F531" s="133"/>
    </row>
    <row r="532" spans="6:6" x14ac:dyDescent="0.25">
      <c r="F532" s="133"/>
    </row>
    <row r="533" spans="6:6" x14ac:dyDescent="0.25">
      <c r="F533" s="133"/>
    </row>
    <row r="534" spans="6:6" x14ac:dyDescent="0.25">
      <c r="F534" s="133"/>
    </row>
    <row r="535" spans="6:6" x14ac:dyDescent="0.25">
      <c r="F535" s="133"/>
    </row>
    <row r="536" spans="6:6" x14ac:dyDescent="0.25">
      <c r="F536" s="133"/>
    </row>
    <row r="537" spans="6:6" x14ac:dyDescent="0.25">
      <c r="F537" s="133"/>
    </row>
    <row r="538" spans="6:6" x14ac:dyDescent="0.25">
      <c r="F538" s="133"/>
    </row>
    <row r="539" spans="6:6" x14ac:dyDescent="0.25">
      <c r="F539" s="133"/>
    </row>
    <row r="540" spans="6:6" x14ac:dyDescent="0.25">
      <c r="F540" s="133"/>
    </row>
    <row r="541" spans="6:6" x14ac:dyDescent="0.25">
      <c r="F541" s="133"/>
    </row>
    <row r="542" spans="6:6" x14ac:dyDescent="0.25">
      <c r="F542" s="133"/>
    </row>
    <row r="543" spans="6:6" x14ac:dyDescent="0.25">
      <c r="F543" s="133"/>
    </row>
    <row r="544" spans="6:6" x14ac:dyDescent="0.25">
      <c r="F544" s="133"/>
    </row>
    <row r="545" spans="6:6" x14ac:dyDescent="0.25">
      <c r="F545" s="133"/>
    </row>
    <row r="546" spans="6:6" x14ac:dyDescent="0.25">
      <c r="F546" s="133"/>
    </row>
    <row r="547" spans="6:6" x14ac:dyDescent="0.25">
      <c r="F547" s="133"/>
    </row>
    <row r="548" spans="6:6" x14ac:dyDescent="0.25">
      <c r="F548" s="133"/>
    </row>
    <row r="549" spans="6:6" x14ac:dyDescent="0.25">
      <c r="F549" s="133"/>
    </row>
    <row r="550" spans="6:6" x14ac:dyDescent="0.25">
      <c r="F550" s="133"/>
    </row>
    <row r="551" spans="6:6" x14ac:dyDescent="0.25">
      <c r="F551" s="133"/>
    </row>
    <row r="552" spans="6:6" x14ac:dyDescent="0.25">
      <c r="F552" s="133"/>
    </row>
    <row r="553" spans="6:6" x14ac:dyDescent="0.25">
      <c r="F553" s="133"/>
    </row>
    <row r="554" spans="6:6" x14ac:dyDescent="0.25">
      <c r="F554" s="133"/>
    </row>
    <row r="555" spans="6:6" x14ac:dyDescent="0.25">
      <c r="F555" s="133"/>
    </row>
    <row r="556" spans="6:6" x14ac:dyDescent="0.25">
      <c r="F556" s="133"/>
    </row>
    <row r="557" spans="6:6" x14ac:dyDescent="0.25">
      <c r="F557" s="133"/>
    </row>
    <row r="558" spans="6:6" x14ac:dyDescent="0.25">
      <c r="F558" s="133"/>
    </row>
    <row r="559" spans="6:6" x14ac:dyDescent="0.25">
      <c r="F559" s="133"/>
    </row>
    <row r="560" spans="6:6" x14ac:dyDescent="0.25">
      <c r="F560" s="133"/>
    </row>
    <row r="561" spans="6:6" x14ac:dyDescent="0.25">
      <c r="F561" s="133"/>
    </row>
    <row r="562" spans="6:6" x14ac:dyDescent="0.25">
      <c r="F562" s="133"/>
    </row>
    <row r="563" spans="6:6" x14ac:dyDescent="0.25">
      <c r="F563" s="133"/>
    </row>
    <row r="564" spans="6:6" x14ac:dyDescent="0.25">
      <c r="F564" s="133"/>
    </row>
    <row r="565" spans="6:6" x14ac:dyDescent="0.25">
      <c r="F565" s="133"/>
    </row>
    <row r="566" spans="6:6" x14ac:dyDescent="0.25">
      <c r="F566" s="133"/>
    </row>
    <row r="567" spans="6:6" x14ac:dyDescent="0.25">
      <c r="F567" s="133"/>
    </row>
    <row r="568" spans="6:6" x14ac:dyDescent="0.25">
      <c r="F568" s="133"/>
    </row>
    <row r="569" spans="6:6" x14ac:dyDescent="0.25">
      <c r="F569" s="133"/>
    </row>
    <row r="570" spans="6:6" x14ac:dyDescent="0.25">
      <c r="F570" s="133"/>
    </row>
    <row r="571" spans="6:6" x14ac:dyDescent="0.25">
      <c r="F571" s="133"/>
    </row>
    <row r="572" spans="6:6" x14ac:dyDescent="0.25">
      <c r="F572" s="133"/>
    </row>
    <row r="573" spans="6:6" x14ac:dyDescent="0.25">
      <c r="F573" s="133"/>
    </row>
    <row r="574" spans="6:6" x14ac:dyDescent="0.25">
      <c r="F574" s="133"/>
    </row>
    <row r="575" spans="6:6" x14ac:dyDescent="0.25">
      <c r="F575" s="133"/>
    </row>
    <row r="576" spans="6:6" x14ac:dyDescent="0.25">
      <c r="F576" s="133"/>
    </row>
    <row r="577" spans="6:6" x14ac:dyDescent="0.25">
      <c r="F577" s="133"/>
    </row>
    <row r="578" spans="6:6" x14ac:dyDescent="0.25">
      <c r="F578" s="133"/>
    </row>
    <row r="579" spans="6:6" x14ac:dyDescent="0.25">
      <c r="F579" s="133"/>
    </row>
    <row r="580" spans="6:6" x14ac:dyDescent="0.25">
      <c r="F580" s="133"/>
    </row>
    <row r="581" spans="6:6" x14ac:dyDescent="0.25">
      <c r="F581" s="133"/>
    </row>
    <row r="582" spans="6:6" x14ac:dyDescent="0.25">
      <c r="F582" s="133"/>
    </row>
    <row r="583" spans="6:6" x14ac:dyDescent="0.25">
      <c r="F583" s="133"/>
    </row>
    <row r="584" spans="6:6" x14ac:dyDescent="0.25">
      <c r="F584" s="133"/>
    </row>
    <row r="585" spans="6:6" x14ac:dyDescent="0.25">
      <c r="F585" s="133"/>
    </row>
    <row r="586" spans="6:6" x14ac:dyDescent="0.25">
      <c r="F586" s="133"/>
    </row>
    <row r="587" spans="6:6" x14ac:dyDescent="0.25">
      <c r="F587" s="133"/>
    </row>
    <row r="588" spans="6:6" x14ac:dyDescent="0.25">
      <c r="F588" s="133"/>
    </row>
    <row r="589" spans="6:6" x14ac:dyDescent="0.25">
      <c r="F589" s="133"/>
    </row>
    <row r="590" spans="6:6" x14ac:dyDescent="0.25">
      <c r="F590" s="133"/>
    </row>
    <row r="591" spans="6:6" x14ac:dyDescent="0.25">
      <c r="F591" s="133"/>
    </row>
    <row r="592" spans="6:6" x14ac:dyDescent="0.25">
      <c r="F592" s="133"/>
    </row>
    <row r="593" spans="6:6" x14ac:dyDescent="0.25">
      <c r="F593" s="133"/>
    </row>
    <row r="594" spans="6:6" x14ac:dyDescent="0.25">
      <c r="F594" s="133"/>
    </row>
    <row r="595" spans="6:6" x14ac:dyDescent="0.25">
      <c r="F595" s="133"/>
    </row>
    <row r="596" spans="6:6" x14ac:dyDescent="0.25">
      <c r="F596" s="133"/>
    </row>
    <row r="597" spans="6:6" x14ac:dyDescent="0.25">
      <c r="F597" s="133"/>
    </row>
    <row r="598" spans="6:6" x14ac:dyDescent="0.25">
      <c r="F598" s="133"/>
    </row>
    <row r="599" spans="6:6" x14ac:dyDescent="0.25">
      <c r="F599" s="133"/>
    </row>
    <row r="600" spans="6:6" x14ac:dyDescent="0.25">
      <c r="F600" s="133"/>
    </row>
    <row r="601" spans="6:6" x14ac:dyDescent="0.25">
      <c r="F601" s="133"/>
    </row>
    <row r="602" spans="6:6" x14ac:dyDescent="0.25">
      <c r="F602" s="133"/>
    </row>
    <row r="603" spans="6:6" x14ac:dyDescent="0.25">
      <c r="F603" s="133"/>
    </row>
    <row r="604" spans="6:6" x14ac:dyDescent="0.25">
      <c r="F604" s="133"/>
    </row>
    <row r="605" spans="6:6" x14ac:dyDescent="0.25">
      <c r="F605" s="133"/>
    </row>
    <row r="606" spans="6:6" x14ac:dyDescent="0.25">
      <c r="F606" s="133"/>
    </row>
    <row r="607" spans="6:6" x14ac:dyDescent="0.25">
      <c r="F607" s="133"/>
    </row>
    <row r="608" spans="6:6" x14ac:dyDescent="0.25">
      <c r="F608" s="133"/>
    </row>
    <row r="609" spans="6:6" x14ac:dyDescent="0.25">
      <c r="F609" s="133"/>
    </row>
    <row r="610" spans="6:6" x14ac:dyDescent="0.25">
      <c r="F610" s="133"/>
    </row>
    <row r="611" spans="6:6" x14ac:dyDescent="0.25">
      <c r="F611" s="133"/>
    </row>
    <row r="612" spans="6:6" x14ac:dyDescent="0.25">
      <c r="F612" s="133"/>
    </row>
    <row r="613" spans="6:6" x14ac:dyDescent="0.25">
      <c r="F613" s="133"/>
    </row>
    <row r="614" spans="6:6" x14ac:dyDescent="0.25">
      <c r="F614" s="133"/>
    </row>
    <row r="615" spans="6:6" x14ac:dyDescent="0.25">
      <c r="F615" s="133"/>
    </row>
    <row r="616" spans="6:6" x14ac:dyDescent="0.25">
      <c r="F616" s="133"/>
    </row>
    <row r="617" spans="6:6" x14ac:dyDescent="0.25">
      <c r="F617" s="133"/>
    </row>
    <row r="618" spans="6:6" x14ac:dyDescent="0.25">
      <c r="F618" s="133"/>
    </row>
    <row r="619" spans="6:6" x14ac:dyDescent="0.25">
      <c r="F619" s="133"/>
    </row>
    <row r="620" spans="6:6" x14ac:dyDescent="0.25">
      <c r="F620" s="133"/>
    </row>
    <row r="621" spans="6:6" x14ac:dyDescent="0.25">
      <c r="F621" s="133"/>
    </row>
    <row r="622" spans="6:6" x14ac:dyDescent="0.25">
      <c r="F622" s="133"/>
    </row>
    <row r="623" spans="6:6" x14ac:dyDescent="0.25">
      <c r="F623" s="133"/>
    </row>
    <row r="624" spans="6:6" x14ac:dyDescent="0.25">
      <c r="F624" s="133"/>
    </row>
    <row r="625" spans="6:6" x14ac:dyDescent="0.25">
      <c r="F625" s="133"/>
    </row>
    <row r="626" spans="6:6" x14ac:dyDescent="0.25">
      <c r="F626" s="133"/>
    </row>
    <row r="627" spans="6:6" x14ac:dyDescent="0.25">
      <c r="F627" s="133"/>
    </row>
    <row r="628" spans="6:6" x14ac:dyDescent="0.25">
      <c r="F628" s="133"/>
    </row>
    <row r="629" spans="6:6" x14ac:dyDescent="0.25">
      <c r="F629" s="133"/>
    </row>
    <row r="630" spans="6:6" x14ac:dyDescent="0.25">
      <c r="F630" s="133"/>
    </row>
    <row r="631" spans="6:6" x14ac:dyDescent="0.25">
      <c r="F631" s="133"/>
    </row>
    <row r="632" spans="6:6" x14ac:dyDescent="0.25">
      <c r="F632" s="133"/>
    </row>
    <row r="633" spans="6:6" x14ac:dyDescent="0.25">
      <c r="F633" s="133"/>
    </row>
    <row r="634" spans="6:6" x14ac:dyDescent="0.25">
      <c r="F634" s="133"/>
    </row>
    <row r="635" spans="6:6" x14ac:dyDescent="0.25">
      <c r="F635" s="133"/>
    </row>
    <row r="636" spans="6:6" x14ac:dyDescent="0.25">
      <c r="F636" s="133"/>
    </row>
    <row r="637" spans="6:6" x14ac:dyDescent="0.25">
      <c r="F637" s="133"/>
    </row>
    <row r="638" spans="6:6" x14ac:dyDescent="0.25">
      <c r="F638" s="133"/>
    </row>
    <row r="639" spans="6:6" x14ac:dyDescent="0.25">
      <c r="F639" s="133"/>
    </row>
    <row r="640" spans="6:6" x14ac:dyDescent="0.25">
      <c r="F640" s="133"/>
    </row>
    <row r="641" spans="6:6" x14ac:dyDescent="0.25">
      <c r="F641" s="133"/>
    </row>
    <row r="642" spans="6:6" x14ac:dyDescent="0.25">
      <c r="F642" s="133"/>
    </row>
    <row r="643" spans="6:6" x14ac:dyDescent="0.25">
      <c r="F643" s="133"/>
    </row>
    <row r="644" spans="6:6" x14ac:dyDescent="0.25">
      <c r="F644" s="133"/>
    </row>
    <row r="645" spans="6:6" x14ac:dyDescent="0.25">
      <c r="F645" s="133"/>
    </row>
    <row r="646" spans="6:6" x14ac:dyDescent="0.25">
      <c r="F646" s="133"/>
    </row>
    <row r="647" spans="6:6" x14ac:dyDescent="0.25">
      <c r="F647" s="133"/>
    </row>
    <row r="648" spans="6:6" x14ac:dyDescent="0.25">
      <c r="F648" s="133"/>
    </row>
    <row r="649" spans="6:6" x14ac:dyDescent="0.25">
      <c r="F649" s="133"/>
    </row>
    <row r="650" spans="6:6" x14ac:dyDescent="0.25">
      <c r="F650" s="133"/>
    </row>
    <row r="651" spans="6:6" x14ac:dyDescent="0.25">
      <c r="F651" s="133"/>
    </row>
    <row r="652" spans="6:6" x14ac:dyDescent="0.25">
      <c r="F652" s="133"/>
    </row>
    <row r="653" spans="6:6" x14ac:dyDescent="0.25">
      <c r="F653" s="133"/>
    </row>
    <row r="654" spans="6:6" x14ac:dyDescent="0.25">
      <c r="F654" s="133"/>
    </row>
    <row r="655" spans="6:6" x14ac:dyDescent="0.25">
      <c r="F655" s="133"/>
    </row>
    <row r="656" spans="6:6" x14ac:dyDescent="0.25">
      <c r="F656" s="133"/>
    </row>
    <row r="657" spans="6:6" x14ac:dyDescent="0.25">
      <c r="F657" s="133"/>
    </row>
    <row r="658" spans="6:6" x14ac:dyDescent="0.25">
      <c r="F658" s="133"/>
    </row>
    <row r="659" spans="6:6" x14ac:dyDescent="0.25">
      <c r="F659" s="133"/>
    </row>
    <row r="660" spans="6:6" x14ac:dyDescent="0.25">
      <c r="F660" s="133"/>
    </row>
    <row r="661" spans="6:6" x14ac:dyDescent="0.25">
      <c r="F661" s="133"/>
    </row>
    <row r="662" spans="6:6" x14ac:dyDescent="0.25">
      <c r="F662" s="133"/>
    </row>
    <row r="663" spans="6:6" x14ac:dyDescent="0.25">
      <c r="F663" s="133"/>
    </row>
    <row r="664" spans="6:6" x14ac:dyDescent="0.25">
      <c r="F664" s="133"/>
    </row>
    <row r="665" spans="6:6" x14ac:dyDescent="0.25">
      <c r="F665" s="133"/>
    </row>
    <row r="666" spans="6:6" x14ac:dyDescent="0.25">
      <c r="F666" s="133"/>
    </row>
    <row r="667" spans="6:6" x14ac:dyDescent="0.25">
      <c r="F667" s="133"/>
    </row>
    <row r="668" spans="6:6" x14ac:dyDescent="0.25">
      <c r="F668" s="133"/>
    </row>
    <row r="669" spans="6:6" x14ac:dyDescent="0.25">
      <c r="F669" s="133"/>
    </row>
    <row r="670" spans="6:6" x14ac:dyDescent="0.25">
      <c r="F670" s="133"/>
    </row>
    <row r="671" spans="6:6" x14ac:dyDescent="0.25">
      <c r="F671" s="133"/>
    </row>
    <row r="672" spans="6:6" x14ac:dyDescent="0.25">
      <c r="F672" s="133"/>
    </row>
    <row r="673" spans="6:6" x14ac:dyDescent="0.25">
      <c r="F673" s="133"/>
    </row>
    <row r="674" spans="6:6" x14ac:dyDescent="0.25">
      <c r="F674" s="133"/>
    </row>
    <row r="675" spans="6:6" x14ac:dyDescent="0.25">
      <c r="F675" s="133"/>
    </row>
    <row r="676" spans="6:6" x14ac:dyDescent="0.25">
      <c r="F676" s="133"/>
    </row>
    <row r="677" spans="6:6" x14ac:dyDescent="0.25">
      <c r="F677" s="133"/>
    </row>
    <row r="678" spans="6:6" x14ac:dyDescent="0.25">
      <c r="F678" s="133"/>
    </row>
    <row r="679" spans="6:6" x14ac:dyDescent="0.25">
      <c r="F679" s="133"/>
    </row>
    <row r="680" spans="6:6" x14ac:dyDescent="0.25">
      <c r="F680" s="133"/>
    </row>
    <row r="681" spans="6:6" x14ac:dyDescent="0.25">
      <c r="F681" s="133"/>
    </row>
    <row r="682" spans="6:6" x14ac:dyDescent="0.25">
      <c r="F682" s="133"/>
    </row>
    <row r="683" spans="6:6" x14ac:dyDescent="0.25">
      <c r="F683" s="133"/>
    </row>
    <row r="684" spans="6:6" x14ac:dyDescent="0.25">
      <c r="F684" s="133"/>
    </row>
    <row r="685" spans="6:6" x14ac:dyDescent="0.25">
      <c r="F685" s="133"/>
    </row>
    <row r="686" spans="6:6" x14ac:dyDescent="0.25">
      <c r="F686" s="133"/>
    </row>
    <row r="687" spans="6:6" x14ac:dyDescent="0.25">
      <c r="F687" s="133"/>
    </row>
    <row r="688" spans="6:6" x14ac:dyDescent="0.25">
      <c r="F688" s="133"/>
    </row>
    <row r="689" spans="6:6" x14ac:dyDescent="0.25">
      <c r="F689" s="133"/>
    </row>
    <row r="690" spans="6:6" x14ac:dyDescent="0.25">
      <c r="F690" s="133"/>
    </row>
    <row r="691" spans="6:6" x14ac:dyDescent="0.25">
      <c r="F691" s="133"/>
    </row>
    <row r="692" spans="6:6" x14ac:dyDescent="0.25">
      <c r="F692" s="133"/>
    </row>
    <row r="693" spans="6:6" x14ac:dyDescent="0.25">
      <c r="F693" s="133"/>
    </row>
    <row r="694" spans="6:6" x14ac:dyDescent="0.25">
      <c r="F694" s="133"/>
    </row>
    <row r="695" spans="6:6" x14ac:dyDescent="0.25">
      <c r="F695" s="133"/>
    </row>
    <row r="696" spans="6:6" x14ac:dyDescent="0.25">
      <c r="F696" s="133"/>
    </row>
    <row r="697" spans="6:6" x14ac:dyDescent="0.25">
      <c r="F697" s="133"/>
    </row>
    <row r="698" spans="6:6" x14ac:dyDescent="0.25">
      <c r="F698" s="133"/>
    </row>
    <row r="699" spans="6:6" x14ac:dyDescent="0.25">
      <c r="F699" s="133"/>
    </row>
    <row r="700" spans="6:6" x14ac:dyDescent="0.25">
      <c r="F700" s="133"/>
    </row>
    <row r="701" spans="6:6" x14ac:dyDescent="0.25">
      <c r="F701" s="133"/>
    </row>
    <row r="702" spans="6:6" x14ac:dyDescent="0.25">
      <c r="F702" s="133"/>
    </row>
    <row r="703" spans="6:6" x14ac:dyDescent="0.25">
      <c r="F703" s="133"/>
    </row>
    <row r="704" spans="6:6" x14ac:dyDescent="0.25">
      <c r="F704" s="133"/>
    </row>
    <row r="705" spans="6:6" x14ac:dyDescent="0.25">
      <c r="F705" s="133"/>
    </row>
    <row r="706" spans="6:6" x14ac:dyDescent="0.25">
      <c r="F706" s="133"/>
    </row>
    <row r="707" spans="6:6" x14ac:dyDescent="0.25">
      <c r="F707" s="133"/>
    </row>
    <row r="708" spans="6:6" x14ac:dyDescent="0.25">
      <c r="F708" s="133"/>
    </row>
    <row r="709" spans="6:6" x14ac:dyDescent="0.25">
      <c r="F709" s="133"/>
    </row>
    <row r="710" spans="6:6" x14ac:dyDescent="0.25">
      <c r="F710" s="133"/>
    </row>
    <row r="711" spans="6:6" x14ac:dyDescent="0.25">
      <c r="F711" s="133"/>
    </row>
    <row r="712" spans="6:6" x14ac:dyDescent="0.25">
      <c r="F712" s="133"/>
    </row>
    <row r="713" spans="6:6" x14ac:dyDescent="0.25">
      <c r="F713" s="133"/>
    </row>
    <row r="714" spans="6:6" x14ac:dyDescent="0.25">
      <c r="F714" s="133"/>
    </row>
    <row r="715" spans="6:6" x14ac:dyDescent="0.25">
      <c r="F715" s="133"/>
    </row>
    <row r="716" spans="6:6" x14ac:dyDescent="0.25">
      <c r="F716" s="133"/>
    </row>
    <row r="717" spans="6:6" x14ac:dyDescent="0.25">
      <c r="F717" s="133"/>
    </row>
    <row r="718" spans="6:6" x14ac:dyDescent="0.25">
      <c r="F718" s="133"/>
    </row>
    <row r="719" spans="6:6" x14ac:dyDescent="0.25">
      <c r="F719" s="133"/>
    </row>
    <row r="720" spans="6:6" x14ac:dyDescent="0.25">
      <c r="F720" s="133"/>
    </row>
    <row r="721" spans="6:6" x14ac:dyDescent="0.25">
      <c r="F721" s="133"/>
    </row>
    <row r="722" spans="6:6" x14ac:dyDescent="0.25">
      <c r="F722" s="133"/>
    </row>
    <row r="723" spans="6:6" x14ac:dyDescent="0.25">
      <c r="F723" s="133"/>
    </row>
    <row r="724" spans="6:6" x14ac:dyDescent="0.25">
      <c r="F724" s="133"/>
    </row>
    <row r="725" spans="6:6" x14ac:dyDescent="0.25">
      <c r="F725" s="133"/>
    </row>
    <row r="726" spans="6:6" x14ac:dyDescent="0.25">
      <c r="F726" s="133"/>
    </row>
    <row r="727" spans="6:6" x14ac:dyDescent="0.25">
      <c r="F727" s="133"/>
    </row>
    <row r="728" spans="6:6" x14ac:dyDescent="0.25">
      <c r="F728" s="133"/>
    </row>
    <row r="729" spans="6:6" x14ac:dyDescent="0.25">
      <c r="F729" s="133"/>
    </row>
    <row r="730" spans="6:6" x14ac:dyDescent="0.25">
      <c r="F730" s="133"/>
    </row>
    <row r="731" spans="6:6" x14ac:dyDescent="0.25">
      <c r="F731" s="133"/>
    </row>
    <row r="732" spans="6:6" x14ac:dyDescent="0.25">
      <c r="F732" s="133"/>
    </row>
    <row r="733" spans="6:6" x14ac:dyDescent="0.25">
      <c r="F733" s="133"/>
    </row>
    <row r="734" spans="6:6" x14ac:dyDescent="0.25">
      <c r="F734" s="133"/>
    </row>
    <row r="735" spans="6:6" x14ac:dyDescent="0.25">
      <c r="F735" s="133"/>
    </row>
    <row r="736" spans="6:6" x14ac:dyDescent="0.25">
      <c r="F736" s="133"/>
    </row>
    <row r="737" spans="6:6" x14ac:dyDescent="0.25">
      <c r="F737" s="133"/>
    </row>
    <row r="738" spans="6:6" x14ac:dyDescent="0.25">
      <c r="F738" s="133"/>
    </row>
    <row r="739" spans="6:6" x14ac:dyDescent="0.25">
      <c r="F739" s="133"/>
    </row>
    <row r="740" spans="6:6" x14ac:dyDescent="0.25">
      <c r="F740" s="133"/>
    </row>
    <row r="741" spans="6:6" x14ac:dyDescent="0.25">
      <c r="F741" s="133"/>
    </row>
    <row r="742" spans="6:6" x14ac:dyDescent="0.25">
      <c r="F742" s="133"/>
    </row>
    <row r="743" spans="6:6" x14ac:dyDescent="0.25">
      <c r="F743" s="133"/>
    </row>
    <row r="744" spans="6:6" x14ac:dyDescent="0.25">
      <c r="F744" s="133"/>
    </row>
    <row r="745" spans="6:6" x14ac:dyDescent="0.25">
      <c r="F745" s="133"/>
    </row>
    <row r="746" spans="6:6" x14ac:dyDescent="0.25">
      <c r="F746" s="133"/>
    </row>
    <row r="747" spans="6:6" x14ac:dyDescent="0.25">
      <c r="F747" s="133"/>
    </row>
    <row r="748" spans="6:6" x14ac:dyDescent="0.25">
      <c r="F748" s="133"/>
    </row>
    <row r="749" spans="6:6" x14ac:dyDescent="0.25">
      <c r="F749" s="133"/>
    </row>
    <row r="750" spans="6:6" x14ac:dyDescent="0.25">
      <c r="F750" s="133"/>
    </row>
    <row r="751" spans="6:6" x14ac:dyDescent="0.25">
      <c r="F751" s="133"/>
    </row>
    <row r="752" spans="6:6" x14ac:dyDescent="0.25">
      <c r="F752" s="133"/>
    </row>
    <row r="753" spans="6:6" x14ac:dyDescent="0.25">
      <c r="F753" s="133"/>
    </row>
    <row r="754" spans="6:6" x14ac:dyDescent="0.25">
      <c r="F754" s="133"/>
    </row>
    <row r="755" spans="6:6" x14ac:dyDescent="0.25">
      <c r="F755" s="133"/>
    </row>
    <row r="756" spans="6:6" x14ac:dyDescent="0.25">
      <c r="F756" s="133"/>
    </row>
    <row r="757" spans="6:6" x14ac:dyDescent="0.25">
      <c r="F757" s="133"/>
    </row>
    <row r="758" spans="6:6" x14ac:dyDescent="0.25">
      <c r="F758" s="133"/>
    </row>
    <row r="759" spans="6:6" x14ac:dyDescent="0.25">
      <c r="F759" s="133"/>
    </row>
    <row r="760" spans="6:6" x14ac:dyDescent="0.25">
      <c r="F760" s="133"/>
    </row>
    <row r="761" spans="6:6" x14ac:dyDescent="0.25">
      <c r="F761" s="133"/>
    </row>
    <row r="762" spans="6:6" x14ac:dyDescent="0.25">
      <c r="F762" s="133"/>
    </row>
    <row r="763" spans="6:6" x14ac:dyDescent="0.25">
      <c r="F763" s="133"/>
    </row>
    <row r="764" spans="6:6" x14ac:dyDescent="0.25">
      <c r="F764" s="133"/>
    </row>
    <row r="765" spans="6:6" x14ac:dyDescent="0.25">
      <c r="F765" s="133"/>
    </row>
    <row r="766" spans="6:6" x14ac:dyDescent="0.25">
      <c r="F766" s="133"/>
    </row>
    <row r="767" spans="6:6" x14ac:dyDescent="0.25">
      <c r="F767" s="133"/>
    </row>
    <row r="768" spans="6:6" x14ac:dyDescent="0.25">
      <c r="F768" s="133"/>
    </row>
    <row r="769" spans="6:6" x14ac:dyDescent="0.25">
      <c r="F769" s="133"/>
    </row>
    <row r="770" spans="6:6" x14ac:dyDescent="0.25">
      <c r="F770" s="133"/>
    </row>
    <row r="771" spans="6:6" x14ac:dyDescent="0.25">
      <c r="F771" s="133"/>
    </row>
    <row r="772" spans="6:6" x14ac:dyDescent="0.25">
      <c r="F772" s="133"/>
    </row>
    <row r="773" spans="6:6" x14ac:dyDescent="0.25">
      <c r="F773" s="133"/>
    </row>
    <row r="774" spans="6:6" x14ac:dyDescent="0.25">
      <c r="F774" s="133"/>
    </row>
    <row r="775" spans="6:6" x14ac:dyDescent="0.25">
      <c r="F775" s="133"/>
    </row>
    <row r="776" spans="6:6" x14ac:dyDescent="0.25">
      <c r="F776" s="133"/>
    </row>
    <row r="777" spans="6:6" x14ac:dyDescent="0.25">
      <c r="F777" s="133"/>
    </row>
    <row r="778" spans="6:6" x14ac:dyDescent="0.25">
      <c r="F778" s="133"/>
    </row>
    <row r="779" spans="6:6" x14ac:dyDescent="0.25">
      <c r="F779" s="133"/>
    </row>
    <row r="780" spans="6:6" x14ac:dyDescent="0.25">
      <c r="F780" s="133"/>
    </row>
    <row r="781" spans="6:6" x14ac:dyDescent="0.25">
      <c r="F781" s="133"/>
    </row>
    <row r="782" spans="6:6" x14ac:dyDescent="0.25">
      <c r="F782" s="133"/>
    </row>
    <row r="783" spans="6:6" x14ac:dyDescent="0.25">
      <c r="F783" s="133"/>
    </row>
    <row r="784" spans="6:6" x14ac:dyDescent="0.25">
      <c r="F784" s="133"/>
    </row>
    <row r="785" spans="6:6" x14ac:dyDescent="0.25">
      <c r="F785" s="133"/>
    </row>
    <row r="786" spans="6:6" x14ac:dyDescent="0.25">
      <c r="F786" s="133"/>
    </row>
    <row r="787" spans="6:6" x14ac:dyDescent="0.25">
      <c r="F787" s="133"/>
    </row>
    <row r="788" spans="6:6" x14ac:dyDescent="0.25">
      <c r="F788" s="133"/>
    </row>
    <row r="789" spans="6:6" x14ac:dyDescent="0.25">
      <c r="F789" s="133"/>
    </row>
    <row r="790" spans="6:6" x14ac:dyDescent="0.25">
      <c r="F790" s="133"/>
    </row>
    <row r="791" spans="6:6" x14ac:dyDescent="0.25">
      <c r="F791" s="133"/>
    </row>
    <row r="792" spans="6:6" x14ac:dyDescent="0.25">
      <c r="F792" s="133"/>
    </row>
    <row r="793" spans="6:6" x14ac:dyDescent="0.25">
      <c r="F793" s="133"/>
    </row>
    <row r="794" spans="6:6" x14ac:dyDescent="0.25">
      <c r="F794" s="133"/>
    </row>
    <row r="795" spans="6:6" x14ac:dyDescent="0.25">
      <c r="F795" s="133"/>
    </row>
    <row r="796" spans="6:6" x14ac:dyDescent="0.25">
      <c r="F796" s="133"/>
    </row>
    <row r="797" spans="6:6" x14ac:dyDescent="0.25">
      <c r="F797" s="133"/>
    </row>
    <row r="798" spans="6:6" x14ac:dyDescent="0.25">
      <c r="F798" s="133"/>
    </row>
    <row r="799" spans="6:6" x14ac:dyDescent="0.25">
      <c r="F799" s="133"/>
    </row>
    <row r="800" spans="6:6" x14ac:dyDescent="0.25">
      <c r="F800" s="133"/>
    </row>
    <row r="801" spans="6:6" x14ac:dyDescent="0.25">
      <c r="F801" s="133"/>
    </row>
    <row r="802" spans="6:6" x14ac:dyDescent="0.25">
      <c r="F802" s="133"/>
    </row>
    <row r="803" spans="6:6" x14ac:dyDescent="0.25">
      <c r="F803" s="133"/>
    </row>
    <row r="804" spans="6:6" x14ac:dyDescent="0.25">
      <c r="F804" s="133"/>
    </row>
    <row r="805" spans="6:6" x14ac:dyDescent="0.25">
      <c r="F805" s="133"/>
    </row>
    <row r="806" spans="6:6" x14ac:dyDescent="0.25">
      <c r="F806" s="133"/>
    </row>
    <row r="807" spans="6:6" x14ac:dyDescent="0.25">
      <c r="F807" s="133"/>
    </row>
    <row r="808" spans="6:6" x14ac:dyDescent="0.25">
      <c r="F808" s="133"/>
    </row>
    <row r="809" spans="6:6" x14ac:dyDescent="0.25">
      <c r="F809" s="133"/>
    </row>
    <row r="810" spans="6:6" x14ac:dyDescent="0.25">
      <c r="F810" s="133"/>
    </row>
    <row r="811" spans="6:6" x14ac:dyDescent="0.25">
      <c r="F811" s="133"/>
    </row>
    <row r="812" spans="6:6" x14ac:dyDescent="0.25">
      <c r="F812" s="133"/>
    </row>
    <row r="813" spans="6:6" x14ac:dyDescent="0.25">
      <c r="F813" s="133"/>
    </row>
    <row r="814" spans="6:6" x14ac:dyDescent="0.25">
      <c r="F814" s="133"/>
    </row>
    <row r="815" spans="6:6" x14ac:dyDescent="0.25">
      <c r="F815" s="133"/>
    </row>
    <row r="816" spans="6:6" x14ac:dyDescent="0.25">
      <c r="F816" s="133"/>
    </row>
    <row r="817" spans="6:6" x14ac:dyDescent="0.25">
      <c r="F817" s="133"/>
    </row>
    <row r="818" spans="6:6" x14ac:dyDescent="0.25">
      <c r="F818" s="133"/>
    </row>
    <row r="819" spans="6:6" x14ac:dyDescent="0.25">
      <c r="F819" s="133"/>
    </row>
    <row r="820" spans="6:6" x14ac:dyDescent="0.25">
      <c r="F820" s="133"/>
    </row>
    <row r="821" spans="6:6" x14ac:dyDescent="0.25">
      <c r="F821" s="133"/>
    </row>
    <row r="822" spans="6:6" x14ac:dyDescent="0.25">
      <c r="F822" s="133"/>
    </row>
    <row r="823" spans="6:6" x14ac:dyDescent="0.25">
      <c r="F823" s="133"/>
    </row>
    <row r="824" spans="6:6" x14ac:dyDescent="0.25">
      <c r="F824" s="133"/>
    </row>
    <row r="825" spans="6:6" x14ac:dyDescent="0.25">
      <c r="F825" s="133"/>
    </row>
    <row r="826" spans="6:6" x14ac:dyDescent="0.25">
      <c r="F826" s="133"/>
    </row>
    <row r="827" spans="6:6" x14ac:dyDescent="0.25">
      <c r="F827" s="133"/>
    </row>
    <row r="828" spans="6:6" x14ac:dyDescent="0.25">
      <c r="F828" s="133"/>
    </row>
    <row r="829" spans="6:6" x14ac:dyDescent="0.25">
      <c r="F829" s="133"/>
    </row>
    <row r="830" spans="6:6" x14ac:dyDescent="0.25">
      <c r="F830" s="133"/>
    </row>
    <row r="831" spans="6:6" x14ac:dyDescent="0.25">
      <c r="F831" s="133"/>
    </row>
    <row r="832" spans="6:6" x14ac:dyDescent="0.25">
      <c r="F832" s="133"/>
    </row>
    <row r="833" spans="6:6" x14ac:dyDescent="0.25">
      <c r="F833" s="133"/>
    </row>
    <row r="834" spans="6:6" x14ac:dyDescent="0.25">
      <c r="F834" s="133"/>
    </row>
    <row r="835" spans="6:6" x14ac:dyDescent="0.25">
      <c r="F835" s="133"/>
    </row>
    <row r="836" spans="6:6" x14ac:dyDescent="0.25">
      <c r="F836" s="133"/>
    </row>
    <row r="837" spans="6:6" x14ac:dyDescent="0.25">
      <c r="F837" s="133"/>
    </row>
    <row r="838" spans="6:6" x14ac:dyDescent="0.25">
      <c r="F838" s="133"/>
    </row>
    <row r="839" spans="6:6" x14ac:dyDescent="0.25">
      <c r="F839" s="133"/>
    </row>
    <row r="840" spans="6:6" x14ac:dyDescent="0.25">
      <c r="F840" s="133"/>
    </row>
    <row r="841" spans="6:6" x14ac:dyDescent="0.25">
      <c r="F841" s="133"/>
    </row>
    <row r="842" spans="6:6" x14ac:dyDescent="0.25">
      <c r="F842" s="133"/>
    </row>
    <row r="843" spans="6:6" x14ac:dyDescent="0.25">
      <c r="F843" s="133"/>
    </row>
    <row r="844" spans="6:6" x14ac:dyDescent="0.25">
      <c r="F844" s="133"/>
    </row>
    <row r="845" spans="6:6" x14ac:dyDescent="0.25">
      <c r="F845" s="133"/>
    </row>
    <row r="846" spans="6:6" x14ac:dyDescent="0.25">
      <c r="F846" s="133"/>
    </row>
    <row r="847" spans="6:6" x14ac:dyDescent="0.25">
      <c r="F847" s="133"/>
    </row>
    <row r="848" spans="6:6" x14ac:dyDescent="0.25">
      <c r="F848" s="133"/>
    </row>
    <row r="849" spans="6:6" x14ac:dyDescent="0.25">
      <c r="F849" s="133"/>
    </row>
    <row r="850" spans="6:6" x14ac:dyDescent="0.25">
      <c r="F850" s="133"/>
    </row>
    <row r="851" spans="6:6" x14ac:dyDescent="0.25">
      <c r="F851" s="133"/>
    </row>
    <row r="852" spans="6:6" x14ac:dyDescent="0.25">
      <c r="F852" s="133"/>
    </row>
    <row r="853" spans="6:6" x14ac:dyDescent="0.25">
      <c r="F853" s="133"/>
    </row>
    <row r="854" spans="6:6" x14ac:dyDescent="0.25">
      <c r="F854" s="133"/>
    </row>
    <row r="855" spans="6:6" x14ac:dyDescent="0.25">
      <c r="F855" s="133"/>
    </row>
    <row r="856" spans="6:6" x14ac:dyDescent="0.25">
      <c r="F856" s="133"/>
    </row>
    <row r="857" spans="6:6" x14ac:dyDescent="0.25">
      <c r="F857" s="133"/>
    </row>
    <row r="858" spans="6:6" x14ac:dyDescent="0.25">
      <c r="F858" s="133"/>
    </row>
    <row r="859" spans="6:6" x14ac:dyDescent="0.25">
      <c r="F859" s="133"/>
    </row>
    <row r="860" spans="6:6" x14ac:dyDescent="0.25">
      <c r="F860" s="133"/>
    </row>
    <row r="861" spans="6:6" x14ac:dyDescent="0.25">
      <c r="F861" s="133"/>
    </row>
    <row r="862" spans="6:6" x14ac:dyDescent="0.25">
      <c r="F862" s="133"/>
    </row>
    <row r="863" spans="6:6" x14ac:dyDescent="0.25">
      <c r="F863" s="133"/>
    </row>
    <row r="864" spans="6:6" x14ac:dyDescent="0.25">
      <c r="F864" s="133"/>
    </row>
    <row r="865" spans="6:6" x14ac:dyDescent="0.25">
      <c r="F865" s="133"/>
    </row>
    <row r="866" spans="6:6" x14ac:dyDescent="0.25">
      <c r="F866" s="133"/>
    </row>
    <row r="867" spans="6:6" x14ac:dyDescent="0.25">
      <c r="F867" s="133"/>
    </row>
    <row r="868" spans="6:6" x14ac:dyDescent="0.25">
      <c r="F868" s="133"/>
    </row>
    <row r="869" spans="6:6" x14ac:dyDescent="0.25">
      <c r="F869" s="133"/>
    </row>
    <row r="870" spans="6:6" x14ac:dyDescent="0.25">
      <c r="F870" s="133"/>
    </row>
    <row r="871" spans="6:6" x14ac:dyDescent="0.25">
      <c r="F871" s="133"/>
    </row>
    <row r="872" spans="6:6" x14ac:dyDescent="0.25">
      <c r="F872" s="133"/>
    </row>
    <row r="873" spans="6:6" x14ac:dyDescent="0.25">
      <c r="F873" s="133"/>
    </row>
    <row r="874" spans="6:6" x14ac:dyDescent="0.25">
      <c r="F874" s="133"/>
    </row>
    <row r="875" spans="6:6" x14ac:dyDescent="0.25">
      <c r="F875" s="133"/>
    </row>
    <row r="876" spans="6:6" x14ac:dyDescent="0.25">
      <c r="F876" s="133"/>
    </row>
    <row r="877" spans="6:6" x14ac:dyDescent="0.25">
      <c r="F877" s="133"/>
    </row>
    <row r="878" spans="6:6" x14ac:dyDescent="0.25">
      <c r="F878" s="133"/>
    </row>
    <row r="879" spans="6:6" x14ac:dyDescent="0.25">
      <c r="F879" s="133"/>
    </row>
    <row r="880" spans="6:6" x14ac:dyDescent="0.25">
      <c r="F880" s="133"/>
    </row>
    <row r="881" spans="6:6" x14ac:dyDescent="0.25">
      <c r="F881" s="133"/>
    </row>
    <row r="882" spans="6:6" x14ac:dyDescent="0.25">
      <c r="F882" s="133"/>
    </row>
    <row r="883" spans="6:6" x14ac:dyDescent="0.25">
      <c r="F883" s="133"/>
    </row>
    <row r="884" spans="6:6" x14ac:dyDescent="0.25">
      <c r="F884" s="133"/>
    </row>
    <row r="885" spans="6:6" x14ac:dyDescent="0.25">
      <c r="F885" s="133"/>
    </row>
    <row r="886" spans="6:6" x14ac:dyDescent="0.25">
      <c r="F886" s="133"/>
    </row>
    <row r="887" spans="6:6" x14ac:dyDescent="0.25">
      <c r="F887" s="133"/>
    </row>
    <row r="888" spans="6:6" x14ac:dyDescent="0.25">
      <c r="F888" s="133"/>
    </row>
    <row r="889" spans="6:6" x14ac:dyDescent="0.25">
      <c r="F889" s="133"/>
    </row>
    <row r="890" spans="6:6" x14ac:dyDescent="0.25">
      <c r="F890" s="133"/>
    </row>
    <row r="891" spans="6:6" x14ac:dyDescent="0.25">
      <c r="F891" s="133"/>
    </row>
    <row r="892" spans="6:6" x14ac:dyDescent="0.25">
      <c r="F892" s="133"/>
    </row>
    <row r="893" spans="6:6" x14ac:dyDescent="0.25">
      <c r="F893" s="133"/>
    </row>
    <row r="894" spans="6:6" x14ac:dyDescent="0.25">
      <c r="F894" s="133"/>
    </row>
    <row r="895" spans="6:6" x14ac:dyDescent="0.25">
      <c r="F895" s="133"/>
    </row>
    <row r="896" spans="6:6" x14ac:dyDescent="0.25">
      <c r="F896" s="133"/>
    </row>
    <row r="897" spans="6:6" x14ac:dyDescent="0.25">
      <c r="F897" s="133"/>
    </row>
    <row r="898" spans="6:6" x14ac:dyDescent="0.25">
      <c r="F898" s="133"/>
    </row>
    <row r="899" spans="6:6" x14ac:dyDescent="0.25">
      <c r="F899" s="133"/>
    </row>
    <row r="900" spans="6:6" x14ac:dyDescent="0.25">
      <c r="F900" s="133"/>
    </row>
    <row r="901" spans="6:6" x14ac:dyDescent="0.25">
      <c r="F901" s="133"/>
    </row>
    <row r="902" spans="6:6" x14ac:dyDescent="0.25">
      <c r="F902" s="133"/>
    </row>
    <row r="903" spans="6:6" x14ac:dyDescent="0.25">
      <c r="F903" s="133"/>
    </row>
    <row r="904" spans="6:6" x14ac:dyDescent="0.25">
      <c r="F904" s="133"/>
    </row>
    <row r="905" spans="6:6" x14ac:dyDescent="0.25">
      <c r="F905" s="133"/>
    </row>
    <row r="906" spans="6:6" x14ac:dyDescent="0.25">
      <c r="F906" s="133"/>
    </row>
    <row r="907" spans="6:6" x14ac:dyDescent="0.25">
      <c r="F907" s="133"/>
    </row>
    <row r="908" spans="6:6" x14ac:dyDescent="0.25">
      <c r="F908" s="133"/>
    </row>
    <row r="909" spans="6:6" x14ac:dyDescent="0.25">
      <c r="F909" s="133"/>
    </row>
    <row r="910" spans="6:6" x14ac:dyDescent="0.25">
      <c r="F910" s="133"/>
    </row>
    <row r="911" spans="6:6" x14ac:dyDescent="0.25">
      <c r="F911" s="133"/>
    </row>
    <row r="912" spans="6:6" x14ac:dyDescent="0.25">
      <c r="F912" s="133"/>
    </row>
    <row r="913" spans="6:6" x14ac:dyDescent="0.25">
      <c r="F913" s="133"/>
    </row>
    <row r="914" spans="6:6" x14ac:dyDescent="0.25">
      <c r="F914" s="133"/>
    </row>
    <row r="915" spans="6:6" x14ac:dyDescent="0.25">
      <c r="F915" s="133"/>
    </row>
    <row r="916" spans="6:6" x14ac:dyDescent="0.25">
      <c r="F916" s="133"/>
    </row>
    <row r="917" spans="6:6" x14ac:dyDescent="0.25">
      <c r="F917" s="133"/>
    </row>
    <row r="918" spans="6:6" x14ac:dyDescent="0.25">
      <c r="F918" s="133"/>
    </row>
    <row r="919" spans="6:6" x14ac:dyDescent="0.25">
      <c r="F919" s="133"/>
    </row>
    <row r="920" spans="6:6" x14ac:dyDescent="0.25">
      <c r="F920" s="133"/>
    </row>
    <row r="921" spans="6:6" x14ac:dyDescent="0.25">
      <c r="F921" s="133"/>
    </row>
    <row r="922" spans="6:6" x14ac:dyDescent="0.25">
      <c r="F922" s="133"/>
    </row>
    <row r="923" spans="6:6" x14ac:dyDescent="0.25">
      <c r="F923" s="133"/>
    </row>
    <row r="924" spans="6:6" x14ac:dyDescent="0.25">
      <c r="F924" s="133"/>
    </row>
    <row r="925" spans="6:6" x14ac:dyDescent="0.25">
      <c r="F925" s="133"/>
    </row>
    <row r="926" spans="6:6" x14ac:dyDescent="0.25">
      <c r="F926" s="133"/>
    </row>
    <row r="927" spans="6:6" x14ac:dyDescent="0.25">
      <c r="F927" s="133"/>
    </row>
    <row r="928" spans="6:6" x14ac:dyDescent="0.25">
      <c r="F928" s="133"/>
    </row>
    <row r="929" spans="6:6" x14ac:dyDescent="0.25">
      <c r="F929" s="133"/>
    </row>
    <row r="930" spans="6:6" x14ac:dyDescent="0.25">
      <c r="F930" s="133"/>
    </row>
    <row r="931" spans="6:6" x14ac:dyDescent="0.25">
      <c r="F931" s="133"/>
    </row>
    <row r="932" spans="6:6" x14ac:dyDescent="0.25">
      <c r="F932" s="133"/>
    </row>
    <row r="933" spans="6:6" x14ac:dyDescent="0.25">
      <c r="F933" s="133"/>
    </row>
    <row r="934" spans="6:6" x14ac:dyDescent="0.25">
      <c r="F934" s="133"/>
    </row>
    <row r="935" spans="6:6" x14ac:dyDescent="0.25">
      <c r="F935" s="133"/>
    </row>
    <row r="936" spans="6:6" x14ac:dyDescent="0.25">
      <c r="F936" s="133"/>
    </row>
    <row r="937" spans="6:6" x14ac:dyDescent="0.25">
      <c r="F937" s="133"/>
    </row>
    <row r="938" spans="6:6" x14ac:dyDescent="0.25">
      <c r="F938" s="133"/>
    </row>
    <row r="939" spans="6:6" x14ac:dyDescent="0.25">
      <c r="F939" s="133"/>
    </row>
    <row r="940" spans="6:6" x14ac:dyDescent="0.25">
      <c r="F940" s="133"/>
    </row>
    <row r="941" spans="6:6" x14ac:dyDescent="0.25">
      <c r="F941" s="133"/>
    </row>
    <row r="942" spans="6:6" x14ac:dyDescent="0.25">
      <c r="F942" s="133"/>
    </row>
    <row r="943" spans="6:6" x14ac:dyDescent="0.25">
      <c r="F943" s="133"/>
    </row>
    <row r="944" spans="6:6" x14ac:dyDescent="0.25">
      <c r="F944" s="133"/>
    </row>
    <row r="945" spans="6:6" x14ac:dyDescent="0.25">
      <c r="F945" s="133"/>
    </row>
    <row r="946" spans="6:6" x14ac:dyDescent="0.25">
      <c r="F946" s="133"/>
    </row>
    <row r="947" spans="6:6" x14ac:dyDescent="0.25">
      <c r="F947" s="133"/>
    </row>
    <row r="948" spans="6:6" x14ac:dyDescent="0.25">
      <c r="F948" s="133"/>
    </row>
    <row r="949" spans="6:6" x14ac:dyDescent="0.25">
      <c r="F949" s="133"/>
    </row>
    <row r="950" spans="6:6" x14ac:dyDescent="0.25">
      <c r="F950" s="133"/>
    </row>
    <row r="951" spans="6:6" x14ac:dyDescent="0.25">
      <c r="F951" s="133"/>
    </row>
    <row r="952" spans="6:6" x14ac:dyDescent="0.25">
      <c r="F952" s="133"/>
    </row>
    <row r="953" spans="6:6" x14ac:dyDescent="0.25">
      <c r="F953" s="133"/>
    </row>
    <row r="954" spans="6:6" x14ac:dyDescent="0.25">
      <c r="F954" s="133"/>
    </row>
    <row r="955" spans="6:6" x14ac:dyDescent="0.25">
      <c r="F955" s="133"/>
    </row>
    <row r="956" spans="6:6" x14ac:dyDescent="0.25">
      <c r="F956" s="133"/>
    </row>
    <row r="957" spans="6:6" x14ac:dyDescent="0.25">
      <c r="F957" s="133"/>
    </row>
    <row r="958" spans="6:6" x14ac:dyDescent="0.25">
      <c r="F958" s="133"/>
    </row>
    <row r="959" spans="6:6" x14ac:dyDescent="0.25">
      <c r="F959" s="133"/>
    </row>
    <row r="960" spans="6:6" x14ac:dyDescent="0.25">
      <c r="F960" s="133"/>
    </row>
    <row r="961" spans="6:6" x14ac:dyDescent="0.25">
      <c r="F961" s="133"/>
    </row>
    <row r="962" spans="6:6" x14ac:dyDescent="0.25">
      <c r="F962" s="133"/>
    </row>
    <row r="963" spans="6:6" x14ac:dyDescent="0.25">
      <c r="F963" s="133"/>
    </row>
    <row r="964" spans="6:6" x14ac:dyDescent="0.25">
      <c r="F964" s="133"/>
    </row>
    <row r="965" spans="6:6" x14ac:dyDescent="0.25">
      <c r="F965" s="133"/>
    </row>
    <row r="966" spans="6:6" x14ac:dyDescent="0.25">
      <c r="F966" s="133"/>
    </row>
    <row r="967" spans="6:6" x14ac:dyDescent="0.25">
      <c r="F967" s="133"/>
    </row>
    <row r="968" spans="6:6" x14ac:dyDescent="0.25">
      <c r="F968" s="133"/>
    </row>
    <row r="969" spans="6:6" x14ac:dyDescent="0.25">
      <c r="F969" s="133"/>
    </row>
    <row r="970" spans="6:6" x14ac:dyDescent="0.25">
      <c r="F970" s="133"/>
    </row>
    <row r="971" spans="6:6" x14ac:dyDescent="0.25">
      <c r="F971" s="133"/>
    </row>
  </sheetData>
  <autoFilter ref="D2:G159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fitToHeight="3" orientation="landscape" blackAndWhite="1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rightToLeft="1" zoomScale="55" zoomScaleNormal="55" workbookViewId="0">
      <selection activeCell="D14" sqref="D14"/>
    </sheetView>
  </sheetViews>
  <sheetFormatPr defaultRowHeight="15" x14ac:dyDescent="0.25"/>
  <cols>
    <col min="1" max="1" width="17.42578125" customWidth="1"/>
    <col min="2" max="2" width="55.42578125" customWidth="1"/>
    <col min="3" max="3" width="26.42578125" bestFit="1" customWidth="1"/>
    <col min="4" max="4" width="28" bestFit="1" customWidth="1"/>
    <col min="5" max="5" width="27.5703125" customWidth="1"/>
    <col min="6" max="6" width="26" customWidth="1"/>
    <col min="7" max="7" width="31.42578125" customWidth="1"/>
    <col min="8" max="8" width="49.140625" bestFit="1" customWidth="1"/>
  </cols>
  <sheetData>
    <row r="1" spans="1:8" s="97" customFormat="1" ht="35.25" customHeight="1" x14ac:dyDescent="0.25">
      <c r="A1" s="144" t="s">
        <v>6</v>
      </c>
      <c r="B1" s="99">
        <v>45021</v>
      </c>
      <c r="C1" s="99"/>
      <c r="D1" s="118"/>
      <c r="E1" s="118"/>
      <c r="F1" s="334" t="s">
        <v>339</v>
      </c>
      <c r="G1" s="334"/>
      <c r="H1" s="334"/>
    </row>
    <row r="2" spans="1:8" ht="42.75" customHeight="1" thickBot="1" x14ac:dyDescent="0.3">
      <c r="A2" s="330" t="s">
        <v>163</v>
      </c>
      <c r="B2" s="330"/>
      <c r="C2" s="330"/>
      <c r="D2" s="330"/>
      <c r="E2" s="330"/>
      <c r="F2" s="330"/>
      <c r="G2" s="330"/>
      <c r="H2" s="330"/>
    </row>
    <row r="3" spans="1:8" ht="42.75" customHeight="1" thickBot="1" x14ac:dyDescent="0.3">
      <c r="A3" s="5" t="s">
        <v>6</v>
      </c>
      <c r="B3" s="6" t="s">
        <v>0</v>
      </c>
      <c r="C3" s="114" t="s">
        <v>8</v>
      </c>
      <c r="D3" s="6" t="s">
        <v>1</v>
      </c>
      <c r="E3" s="6" t="s">
        <v>2</v>
      </c>
      <c r="F3" s="6" t="s">
        <v>3</v>
      </c>
      <c r="G3" s="73" t="s">
        <v>328</v>
      </c>
      <c r="H3" s="7" t="s">
        <v>7</v>
      </c>
    </row>
    <row r="4" spans="1:8" ht="37.5" customHeight="1" x14ac:dyDescent="0.25">
      <c r="A4" s="62"/>
      <c r="B4" s="63" t="s">
        <v>8</v>
      </c>
      <c r="C4" s="115">
        <v>-62435</v>
      </c>
      <c r="D4" s="64"/>
      <c r="E4" s="65"/>
      <c r="F4" s="65">
        <f>C4</f>
        <v>-62435</v>
      </c>
      <c r="G4" s="74"/>
      <c r="H4" s="66"/>
    </row>
    <row r="5" spans="1:8" s="151" customFormat="1" ht="27.75" customHeight="1" x14ac:dyDescent="0.35">
      <c r="A5" s="145"/>
      <c r="B5" s="159" t="s">
        <v>340</v>
      </c>
      <c r="C5" s="160"/>
      <c r="D5" s="161">
        <v>20205</v>
      </c>
      <c r="E5" s="161"/>
      <c r="F5" s="161">
        <f>F4+E5-D5</f>
        <v>-82640</v>
      </c>
      <c r="G5" s="162" t="s">
        <v>341</v>
      </c>
      <c r="H5" s="162"/>
    </row>
    <row r="6" spans="1:8" s="151" customFormat="1" ht="27.75" customHeight="1" x14ac:dyDescent="0.35">
      <c r="A6" s="145"/>
      <c r="B6" s="159" t="s">
        <v>342</v>
      </c>
      <c r="C6" s="160"/>
      <c r="D6" s="163">
        <v>21550</v>
      </c>
      <c r="E6" s="161"/>
      <c r="F6" s="161">
        <f t="shared" ref="F6:F22" si="0">F5+E6-D6</f>
        <v>-104190</v>
      </c>
      <c r="G6" s="162" t="s">
        <v>319</v>
      </c>
      <c r="H6" s="162"/>
    </row>
    <row r="7" spans="1:8" s="151" customFormat="1" ht="27.75" customHeight="1" x14ac:dyDescent="0.35">
      <c r="A7" s="145"/>
      <c r="B7" s="159" t="s">
        <v>343</v>
      </c>
      <c r="C7" s="160"/>
      <c r="D7" s="163">
        <v>9977</v>
      </c>
      <c r="E7" s="161"/>
      <c r="F7" s="161">
        <f t="shared" si="0"/>
        <v>-114167</v>
      </c>
      <c r="G7" s="162" t="s">
        <v>344</v>
      </c>
      <c r="H7" s="162"/>
    </row>
    <row r="8" spans="1:8" s="151" customFormat="1" ht="27.75" customHeight="1" x14ac:dyDescent="0.35">
      <c r="A8" s="145"/>
      <c r="B8" s="159" t="s">
        <v>345</v>
      </c>
      <c r="C8" s="160"/>
      <c r="D8" s="163">
        <v>8880</v>
      </c>
      <c r="E8" s="161"/>
      <c r="F8" s="161">
        <f t="shared" si="0"/>
        <v>-123047</v>
      </c>
      <c r="G8" s="162" t="s">
        <v>319</v>
      </c>
      <c r="H8" s="162"/>
    </row>
    <row r="9" spans="1:8" s="151" customFormat="1" ht="27.75" customHeight="1" x14ac:dyDescent="0.35">
      <c r="A9" s="145"/>
      <c r="B9" s="159" t="s">
        <v>346</v>
      </c>
      <c r="C9" s="160"/>
      <c r="D9" s="163">
        <v>20150</v>
      </c>
      <c r="E9" s="161"/>
      <c r="F9" s="161">
        <f t="shared" si="0"/>
        <v>-143197</v>
      </c>
      <c r="G9" s="162" t="s">
        <v>203</v>
      </c>
      <c r="H9" s="162" t="s">
        <v>347</v>
      </c>
    </row>
    <row r="10" spans="1:8" s="151" customFormat="1" ht="27.75" customHeight="1" x14ac:dyDescent="0.35">
      <c r="A10" s="145"/>
      <c r="B10" s="159" t="s">
        <v>268</v>
      </c>
      <c r="C10" s="160"/>
      <c r="D10" s="163">
        <v>900</v>
      </c>
      <c r="E10" s="161"/>
      <c r="F10" s="161">
        <f t="shared" si="0"/>
        <v>-144097</v>
      </c>
      <c r="G10" s="162" t="s">
        <v>319</v>
      </c>
      <c r="H10" s="162"/>
    </row>
    <row r="11" spans="1:8" s="151" customFormat="1" ht="27.75" customHeight="1" x14ac:dyDescent="0.35">
      <c r="A11" s="145"/>
      <c r="B11" s="159" t="s">
        <v>348</v>
      </c>
      <c r="C11" s="160"/>
      <c r="D11" s="163">
        <v>300</v>
      </c>
      <c r="E11" s="161"/>
      <c r="F11" s="161">
        <f t="shared" si="0"/>
        <v>-144397</v>
      </c>
      <c r="G11" s="162" t="s">
        <v>319</v>
      </c>
      <c r="H11" s="162" t="s">
        <v>210</v>
      </c>
    </row>
    <row r="12" spans="1:8" s="151" customFormat="1" ht="27.75" customHeight="1" x14ac:dyDescent="0.35">
      <c r="A12" s="145"/>
      <c r="B12" s="159" t="s">
        <v>349</v>
      </c>
      <c r="C12" s="160"/>
      <c r="D12" s="163">
        <v>30000</v>
      </c>
      <c r="E12" s="161"/>
      <c r="F12" s="161">
        <f t="shared" si="0"/>
        <v>-174397</v>
      </c>
      <c r="G12" s="162" t="s">
        <v>319</v>
      </c>
      <c r="H12" s="162" t="s">
        <v>350</v>
      </c>
    </row>
    <row r="13" spans="1:8" s="151" customFormat="1" ht="27.75" customHeight="1" x14ac:dyDescent="0.35">
      <c r="A13" s="145"/>
      <c r="B13" s="159" t="s">
        <v>351</v>
      </c>
      <c r="C13" s="160"/>
      <c r="D13" s="163">
        <v>1300</v>
      </c>
      <c r="E13" s="161"/>
      <c r="F13" s="161">
        <f t="shared" si="0"/>
        <v>-175697</v>
      </c>
      <c r="G13" s="164" t="s">
        <v>341</v>
      </c>
      <c r="H13" s="162"/>
    </row>
    <row r="14" spans="1:8" s="151" customFormat="1" ht="27.75" customHeight="1" x14ac:dyDescent="0.35">
      <c r="A14" s="145"/>
      <c r="B14" s="159" t="s">
        <v>352</v>
      </c>
      <c r="C14" s="160"/>
      <c r="D14" s="163">
        <v>1300</v>
      </c>
      <c r="E14" s="161"/>
      <c r="F14" s="161">
        <f t="shared" si="0"/>
        <v>-176997</v>
      </c>
      <c r="G14" s="164" t="s">
        <v>319</v>
      </c>
      <c r="H14" s="162"/>
    </row>
    <row r="15" spans="1:8" s="151" customFormat="1" ht="27.75" customHeight="1" x14ac:dyDescent="0.35">
      <c r="A15" s="145"/>
      <c r="B15" s="159" t="s">
        <v>353</v>
      </c>
      <c r="C15" s="160"/>
      <c r="D15" s="163">
        <v>1200</v>
      </c>
      <c r="E15" s="161"/>
      <c r="F15" s="161">
        <f t="shared" si="0"/>
        <v>-178197</v>
      </c>
      <c r="G15" s="164" t="s">
        <v>319</v>
      </c>
      <c r="H15" s="162"/>
    </row>
    <row r="16" spans="1:8" s="151" customFormat="1" ht="27.75" customHeight="1" x14ac:dyDescent="0.35">
      <c r="A16" s="145"/>
      <c r="B16" s="159" t="s">
        <v>354</v>
      </c>
      <c r="C16" s="160"/>
      <c r="D16" s="163">
        <v>1000</v>
      </c>
      <c r="E16" s="161"/>
      <c r="F16" s="161">
        <f t="shared" si="0"/>
        <v>-179197</v>
      </c>
      <c r="G16" s="164" t="s">
        <v>341</v>
      </c>
      <c r="H16" s="162" t="s">
        <v>355</v>
      </c>
    </row>
    <row r="17" spans="1:8" s="151" customFormat="1" ht="27.75" customHeight="1" x14ac:dyDescent="0.35">
      <c r="A17" s="145"/>
      <c r="B17" s="159" t="s">
        <v>356</v>
      </c>
      <c r="C17" s="160"/>
      <c r="D17" s="163">
        <v>200</v>
      </c>
      <c r="E17" s="161"/>
      <c r="F17" s="161">
        <f t="shared" si="0"/>
        <v>-179397</v>
      </c>
      <c r="G17" s="164" t="s">
        <v>319</v>
      </c>
      <c r="H17" s="162"/>
    </row>
    <row r="18" spans="1:8" s="151" customFormat="1" ht="27.75" customHeight="1" x14ac:dyDescent="0.35">
      <c r="A18" s="145"/>
      <c r="B18" s="159" t="s">
        <v>357</v>
      </c>
      <c r="C18" s="160"/>
      <c r="D18" s="163">
        <v>10000</v>
      </c>
      <c r="E18" s="161"/>
      <c r="F18" s="161">
        <f t="shared" si="0"/>
        <v>-189397</v>
      </c>
      <c r="G18" s="164" t="s">
        <v>319</v>
      </c>
      <c r="H18" s="162" t="s">
        <v>358</v>
      </c>
    </row>
    <row r="19" spans="1:8" s="151" customFormat="1" ht="27.75" customHeight="1" x14ac:dyDescent="0.35">
      <c r="A19" s="145"/>
      <c r="B19" s="159" t="s">
        <v>359</v>
      </c>
      <c r="C19" s="160"/>
      <c r="D19" s="163">
        <f>5*1900</f>
        <v>9500</v>
      </c>
      <c r="E19" s="161"/>
      <c r="F19" s="161">
        <f t="shared" si="0"/>
        <v>-198897</v>
      </c>
      <c r="G19" s="164" t="s">
        <v>341</v>
      </c>
      <c r="H19" s="162" t="s">
        <v>360</v>
      </c>
    </row>
    <row r="20" spans="1:8" s="151" customFormat="1" ht="27.75" customHeight="1" x14ac:dyDescent="0.35">
      <c r="A20" s="145"/>
      <c r="B20" s="159" t="s">
        <v>361</v>
      </c>
      <c r="C20" s="160"/>
      <c r="D20" s="163"/>
      <c r="E20" s="161">
        <v>5000</v>
      </c>
      <c r="F20" s="161">
        <f t="shared" si="0"/>
        <v>-193897</v>
      </c>
      <c r="G20" s="164" t="s">
        <v>319</v>
      </c>
      <c r="H20" s="162"/>
    </row>
    <row r="21" spans="1:8" s="151" customFormat="1" ht="27.75" customHeight="1" x14ac:dyDescent="0.35">
      <c r="A21" s="145"/>
      <c r="B21" s="159" t="s">
        <v>365</v>
      </c>
      <c r="C21" s="160"/>
      <c r="D21" s="163"/>
      <c r="E21" s="168">
        <v>100000</v>
      </c>
      <c r="F21" s="161">
        <f t="shared" si="0"/>
        <v>-93897</v>
      </c>
      <c r="G21" s="164" t="s">
        <v>363</v>
      </c>
      <c r="H21" s="162" t="s">
        <v>364</v>
      </c>
    </row>
    <row r="22" spans="1:8" ht="33" customHeight="1" thickBot="1" x14ac:dyDescent="0.3">
      <c r="A22" s="1"/>
      <c r="B22" s="165" t="s">
        <v>362</v>
      </c>
      <c r="C22" s="166"/>
      <c r="D22" s="140"/>
      <c r="E22" s="168">
        <v>100000</v>
      </c>
      <c r="F22" s="141">
        <f t="shared" si="0"/>
        <v>6103</v>
      </c>
      <c r="G22" s="164" t="s">
        <v>363</v>
      </c>
      <c r="H22" s="167"/>
    </row>
    <row r="23" spans="1:8" ht="36" customHeight="1" thickBot="1" x14ac:dyDescent="0.3">
      <c r="A23" s="331" t="s">
        <v>5</v>
      </c>
      <c r="B23" s="332"/>
      <c r="C23" s="117">
        <f>SUM(C4:C22)</f>
        <v>-62435</v>
      </c>
      <c r="D23" s="156">
        <f>SUM(D4:D22)</f>
        <v>136462</v>
      </c>
      <c r="E23" s="156">
        <f>SUM(E4:E22)</f>
        <v>205000</v>
      </c>
      <c r="F23" s="156">
        <f>+C23+E23-D23</f>
        <v>6103</v>
      </c>
      <c r="G23" s="157"/>
      <c r="H23" s="158"/>
    </row>
    <row r="25" spans="1:8" ht="18.75" x14ac:dyDescent="0.3">
      <c r="B25" s="10" t="s">
        <v>185</v>
      </c>
      <c r="C25" s="10"/>
      <c r="D25" s="10"/>
      <c r="E25" s="10"/>
      <c r="F25" s="10"/>
      <c r="G25" s="10"/>
      <c r="H25" s="10" t="s">
        <v>9</v>
      </c>
    </row>
    <row r="26" spans="1:8" x14ac:dyDescent="0.25">
      <c r="D26" s="100"/>
    </row>
    <row r="27" spans="1:8" x14ac:dyDescent="0.25">
      <c r="B27" s="11" t="s">
        <v>10</v>
      </c>
      <c r="C27" s="11"/>
      <c r="H27" s="11" t="s">
        <v>11</v>
      </c>
    </row>
  </sheetData>
  <autoFilter ref="A3:H23"/>
  <mergeCells count="3">
    <mergeCell ref="F1:H1"/>
    <mergeCell ref="A2:H2"/>
    <mergeCell ref="A23:B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rightToLeft="1" zoomScale="55" zoomScaleNormal="55" workbookViewId="0">
      <pane ySplit="3" topLeftCell="A30" activePane="bottomLeft" state="frozen"/>
      <selection pane="bottomLeft" activeCell="B44" sqref="B44"/>
    </sheetView>
  </sheetViews>
  <sheetFormatPr defaultRowHeight="15" x14ac:dyDescent="0.25"/>
  <cols>
    <col min="1" max="1" width="22.5703125" bestFit="1" customWidth="1"/>
    <col min="2" max="2" width="110.28515625" bestFit="1" customWidth="1"/>
    <col min="3" max="3" width="22.5703125" customWidth="1"/>
    <col min="4" max="6" width="31.85546875" bestFit="1" customWidth="1"/>
    <col min="7" max="7" width="27.42578125" bestFit="1" customWidth="1"/>
    <col min="8" max="8" width="149.42578125" bestFit="1" customWidth="1"/>
  </cols>
  <sheetData>
    <row r="1" spans="1:8" s="97" customFormat="1" ht="35.25" customHeight="1" x14ac:dyDescent="0.25">
      <c r="A1" s="201" t="s">
        <v>6</v>
      </c>
      <c r="B1" s="202">
        <v>45025</v>
      </c>
      <c r="C1" s="203"/>
      <c r="D1" s="204"/>
      <c r="E1" s="204"/>
      <c r="F1" s="335" t="s">
        <v>396</v>
      </c>
      <c r="G1" s="335"/>
      <c r="H1" s="335"/>
    </row>
    <row r="2" spans="1:8" ht="42.75" customHeight="1" thickBot="1" x14ac:dyDescent="0.3">
      <c r="A2" s="336" t="s">
        <v>395</v>
      </c>
      <c r="B2" s="336"/>
      <c r="C2" s="336"/>
      <c r="D2" s="336"/>
      <c r="E2" s="336"/>
      <c r="F2" s="336"/>
      <c r="G2" s="336"/>
      <c r="H2" s="336"/>
    </row>
    <row r="3" spans="1:8" ht="63" customHeight="1" thickBot="1" x14ac:dyDescent="0.3">
      <c r="A3" s="207" t="s">
        <v>6</v>
      </c>
      <c r="B3" s="208" t="s">
        <v>0</v>
      </c>
      <c r="C3" s="209" t="s">
        <v>8</v>
      </c>
      <c r="D3" s="208" t="s">
        <v>1</v>
      </c>
      <c r="E3" s="208" t="s">
        <v>2</v>
      </c>
      <c r="F3" s="208" t="s">
        <v>3</v>
      </c>
      <c r="G3" s="210" t="s">
        <v>328</v>
      </c>
      <c r="H3" s="211" t="s">
        <v>7</v>
      </c>
    </row>
    <row r="4" spans="1:8" ht="32.25" customHeight="1" x14ac:dyDescent="0.25">
      <c r="A4" s="218"/>
      <c r="B4" s="219" t="s">
        <v>8</v>
      </c>
      <c r="C4" s="220">
        <v>0</v>
      </c>
      <c r="D4" s="221"/>
      <c r="E4" s="220"/>
      <c r="F4" s="220">
        <f>C4</f>
        <v>0</v>
      </c>
      <c r="G4" s="222"/>
      <c r="H4" s="223"/>
    </row>
    <row r="5" spans="1:8" s="151" customFormat="1" ht="27.75" customHeight="1" x14ac:dyDescent="0.35">
      <c r="A5" s="224">
        <v>45022</v>
      </c>
      <c r="B5" s="225" t="s">
        <v>393</v>
      </c>
      <c r="C5" s="226"/>
      <c r="D5" s="227"/>
      <c r="E5" s="227">
        <v>170000</v>
      </c>
      <c r="F5" s="227">
        <f>F4+E5-D5</f>
        <v>170000</v>
      </c>
      <c r="G5" s="228"/>
      <c r="H5" s="228"/>
    </row>
    <row r="6" spans="1:8" s="151" customFormat="1" ht="27.75" customHeight="1" x14ac:dyDescent="0.35">
      <c r="A6" s="224">
        <v>45024</v>
      </c>
      <c r="B6" s="225" t="s">
        <v>394</v>
      </c>
      <c r="C6" s="226"/>
      <c r="D6" s="227"/>
      <c r="E6" s="227">
        <v>50000</v>
      </c>
      <c r="F6" s="227">
        <f>F5+E6-D6</f>
        <v>220000</v>
      </c>
      <c r="G6" s="228"/>
      <c r="H6" s="229"/>
    </row>
    <row r="7" spans="1:8" s="151" customFormat="1" ht="27.75" customHeight="1" x14ac:dyDescent="0.35">
      <c r="A7" s="224">
        <v>45025</v>
      </c>
      <c r="B7" s="230" t="s">
        <v>539</v>
      </c>
      <c r="C7" s="226"/>
      <c r="D7" s="231">
        <v>30000</v>
      </c>
      <c r="E7" s="227"/>
      <c r="F7" s="227">
        <f>F6+E7-D7</f>
        <v>190000</v>
      </c>
      <c r="G7" s="228" t="s">
        <v>367</v>
      </c>
      <c r="H7" s="229" t="s">
        <v>446</v>
      </c>
    </row>
    <row r="8" spans="1:8" s="151" customFormat="1" ht="27.75" customHeight="1" x14ac:dyDescent="0.35">
      <c r="A8" s="224">
        <v>45025</v>
      </c>
      <c r="B8" s="230" t="s">
        <v>558</v>
      </c>
      <c r="C8" s="226"/>
      <c r="D8" s="231">
        <v>500</v>
      </c>
      <c r="E8" s="227"/>
      <c r="F8" s="227">
        <f t="shared" ref="F8:F26" si="0">F7+E8-D8</f>
        <v>189500</v>
      </c>
      <c r="G8" s="228"/>
      <c r="H8" s="230" t="s">
        <v>368</v>
      </c>
    </row>
    <row r="9" spans="1:8" s="151" customFormat="1" ht="27.75" customHeight="1" x14ac:dyDescent="0.35">
      <c r="A9" s="224">
        <v>45025</v>
      </c>
      <c r="B9" s="230" t="s">
        <v>558</v>
      </c>
      <c r="C9" s="226"/>
      <c r="D9" s="231">
        <v>900</v>
      </c>
      <c r="E9" s="227"/>
      <c r="F9" s="227">
        <f t="shared" si="0"/>
        <v>188600</v>
      </c>
      <c r="G9" s="228"/>
      <c r="H9" s="230" t="s">
        <v>368</v>
      </c>
    </row>
    <row r="10" spans="1:8" s="151" customFormat="1" ht="27.75" customHeight="1" x14ac:dyDescent="0.35">
      <c r="A10" s="224">
        <v>45025</v>
      </c>
      <c r="B10" s="230" t="s">
        <v>556</v>
      </c>
      <c r="C10" s="226"/>
      <c r="D10" s="231">
        <v>400</v>
      </c>
      <c r="E10" s="227"/>
      <c r="F10" s="227">
        <f t="shared" si="0"/>
        <v>188200</v>
      </c>
      <c r="G10" s="228">
        <v>2000</v>
      </c>
      <c r="H10" s="230" t="s">
        <v>369</v>
      </c>
    </row>
    <row r="11" spans="1:8" s="151" customFormat="1" ht="27.75" customHeight="1" x14ac:dyDescent="0.35">
      <c r="A11" s="224">
        <v>45025</v>
      </c>
      <c r="B11" s="230" t="s">
        <v>556</v>
      </c>
      <c r="C11" s="226"/>
      <c r="D11" s="231">
        <v>500</v>
      </c>
      <c r="E11" s="227"/>
      <c r="F11" s="227">
        <f t="shared" si="0"/>
        <v>187700</v>
      </c>
      <c r="G11" s="228"/>
      <c r="H11" s="230" t="s">
        <v>369</v>
      </c>
    </row>
    <row r="12" spans="1:8" s="151" customFormat="1" ht="27.75" customHeight="1" x14ac:dyDescent="0.35">
      <c r="A12" s="224">
        <v>45025</v>
      </c>
      <c r="B12" s="230" t="s">
        <v>556</v>
      </c>
      <c r="C12" s="226"/>
      <c r="D12" s="231">
        <v>300</v>
      </c>
      <c r="E12" s="227"/>
      <c r="F12" s="227">
        <f t="shared" si="0"/>
        <v>187400</v>
      </c>
      <c r="G12" s="228"/>
      <c r="H12" s="230" t="s">
        <v>370</v>
      </c>
    </row>
    <row r="13" spans="1:8" s="151" customFormat="1" ht="27.75" customHeight="1" x14ac:dyDescent="0.35">
      <c r="A13" s="224">
        <v>45025</v>
      </c>
      <c r="B13" s="230" t="s">
        <v>386</v>
      </c>
      <c r="C13" s="226"/>
      <c r="D13" s="231">
        <v>200</v>
      </c>
      <c r="E13" s="227"/>
      <c r="F13" s="227">
        <f t="shared" si="0"/>
        <v>187200</v>
      </c>
      <c r="G13" s="228"/>
      <c r="H13" s="229" t="s">
        <v>371</v>
      </c>
    </row>
    <row r="14" spans="1:8" s="151" customFormat="1" ht="27.75" customHeight="1" x14ac:dyDescent="0.35">
      <c r="A14" s="224">
        <v>45025</v>
      </c>
      <c r="B14" s="230" t="s">
        <v>386</v>
      </c>
      <c r="C14" s="226"/>
      <c r="D14" s="231">
        <v>650</v>
      </c>
      <c r="E14" s="227"/>
      <c r="F14" s="227">
        <f t="shared" si="0"/>
        <v>186550</v>
      </c>
      <c r="G14" s="228"/>
      <c r="H14" s="229" t="s">
        <v>372</v>
      </c>
    </row>
    <row r="15" spans="1:8" s="151" customFormat="1" ht="27.75" customHeight="1" x14ac:dyDescent="0.35">
      <c r="A15" s="224">
        <v>45025</v>
      </c>
      <c r="B15" s="230" t="s">
        <v>373</v>
      </c>
      <c r="C15" s="226"/>
      <c r="D15" s="231">
        <v>500</v>
      </c>
      <c r="E15" s="227"/>
      <c r="F15" s="227">
        <f t="shared" si="0"/>
        <v>186050</v>
      </c>
      <c r="G15" s="232"/>
      <c r="H15" s="229" t="s">
        <v>374</v>
      </c>
    </row>
    <row r="16" spans="1:8" s="151" customFormat="1" ht="27.75" customHeight="1" x14ac:dyDescent="0.35">
      <c r="A16" s="224">
        <v>45025</v>
      </c>
      <c r="B16" s="230" t="s">
        <v>556</v>
      </c>
      <c r="C16" s="226"/>
      <c r="D16" s="231">
        <v>100</v>
      </c>
      <c r="E16" s="227"/>
      <c r="F16" s="227">
        <f t="shared" si="0"/>
        <v>185950</v>
      </c>
      <c r="G16" s="232"/>
      <c r="H16" s="229" t="s">
        <v>376</v>
      </c>
    </row>
    <row r="17" spans="1:8" s="151" customFormat="1" ht="27.75" customHeight="1" x14ac:dyDescent="0.35">
      <c r="A17" s="224">
        <v>45025</v>
      </c>
      <c r="B17" s="230" t="s">
        <v>379</v>
      </c>
      <c r="C17" s="226"/>
      <c r="D17" s="231">
        <v>720</v>
      </c>
      <c r="E17" s="227"/>
      <c r="F17" s="227">
        <f t="shared" si="0"/>
        <v>185230</v>
      </c>
      <c r="G17" s="232"/>
      <c r="H17" s="229" t="s">
        <v>400</v>
      </c>
    </row>
    <row r="18" spans="1:8" s="151" customFormat="1" ht="27.75" customHeight="1" x14ac:dyDescent="0.35">
      <c r="A18" s="224">
        <v>45025</v>
      </c>
      <c r="B18" s="230" t="s">
        <v>380</v>
      </c>
      <c r="C18" s="226"/>
      <c r="D18" s="231">
        <v>80000</v>
      </c>
      <c r="E18" s="227"/>
      <c r="F18" s="227">
        <f t="shared" si="0"/>
        <v>105230</v>
      </c>
      <c r="G18" s="232"/>
      <c r="H18" s="229" t="s">
        <v>381</v>
      </c>
    </row>
    <row r="19" spans="1:8" s="151" customFormat="1" ht="27.75" customHeight="1" x14ac:dyDescent="0.35">
      <c r="A19" s="224">
        <v>45025</v>
      </c>
      <c r="B19" s="230" t="s">
        <v>380</v>
      </c>
      <c r="C19" s="226"/>
      <c r="D19" s="231">
        <v>20000</v>
      </c>
      <c r="E19" s="227"/>
      <c r="F19" s="227">
        <f t="shared" si="0"/>
        <v>85230</v>
      </c>
      <c r="G19" s="232"/>
      <c r="H19" s="229" t="s">
        <v>381</v>
      </c>
    </row>
    <row r="20" spans="1:8" s="151" customFormat="1" ht="27.75" customHeight="1" x14ac:dyDescent="0.35">
      <c r="A20" s="224">
        <v>45025</v>
      </c>
      <c r="B20" s="230" t="s">
        <v>382</v>
      </c>
      <c r="C20" s="226"/>
      <c r="D20" s="231">
        <v>2500</v>
      </c>
      <c r="E20" s="227"/>
      <c r="F20" s="227">
        <f t="shared" si="0"/>
        <v>82730</v>
      </c>
      <c r="G20" s="232"/>
      <c r="H20" s="229" t="s">
        <v>383</v>
      </c>
    </row>
    <row r="21" spans="1:8" s="151" customFormat="1" ht="27.75" customHeight="1" x14ac:dyDescent="0.35">
      <c r="A21" s="224">
        <v>45025</v>
      </c>
      <c r="B21" s="230" t="s">
        <v>384</v>
      </c>
      <c r="C21" s="226"/>
      <c r="D21" s="231">
        <v>1500</v>
      </c>
      <c r="E21" s="227"/>
      <c r="F21" s="227">
        <f t="shared" si="0"/>
        <v>81230</v>
      </c>
      <c r="G21" s="232"/>
      <c r="H21" s="229" t="s">
        <v>385</v>
      </c>
    </row>
    <row r="22" spans="1:8" s="151" customFormat="1" ht="27.75" customHeight="1" x14ac:dyDescent="0.35">
      <c r="A22" s="224">
        <v>45025</v>
      </c>
      <c r="B22" s="230" t="s">
        <v>384</v>
      </c>
      <c r="C22" s="226"/>
      <c r="D22" s="231">
        <v>5000</v>
      </c>
      <c r="E22" s="233"/>
      <c r="F22" s="227">
        <f t="shared" si="0"/>
        <v>76230</v>
      </c>
      <c r="G22" s="232"/>
      <c r="H22" s="229" t="s">
        <v>385</v>
      </c>
    </row>
    <row r="23" spans="1:8" s="151" customFormat="1" ht="27.75" customHeight="1" x14ac:dyDescent="0.35">
      <c r="A23" s="224">
        <v>45025</v>
      </c>
      <c r="B23" s="230" t="s">
        <v>388</v>
      </c>
      <c r="C23" s="226"/>
      <c r="D23" s="231">
        <v>316</v>
      </c>
      <c r="E23" s="233"/>
      <c r="F23" s="227">
        <f t="shared" si="0"/>
        <v>75914</v>
      </c>
      <c r="G23" s="232"/>
      <c r="H23" s="229" t="s">
        <v>399</v>
      </c>
    </row>
    <row r="24" spans="1:8" s="151" customFormat="1" ht="27.75" customHeight="1" x14ac:dyDescent="0.35">
      <c r="A24" s="224">
        <v>45025</v>
      </c>
      <c r="B24" s="230" t="s">
        <v>391</v>
      </c>
      <c r="C24" s="226"/>
      <c r="D24" s="231">
        <v>400</v>
      </c>
      <c r="E24" s="233"/>
      <c r="F24" s="227">
        <f t="shared" si="0"/>
        <v>75514</v>
      </c>
      <c r="G24" s="232"/>
      <c r="H24" s="229" t="s">
        <v>392</v>
      </c>
    </row>
    <row r="25" spans="1:8" s="151" customFormat="1" ht="27.75" customHeight="1" x14ac:dyDescent="0.35">
      <c r="A25" s="224">
        <v>45025</v>
      </c>
      <c r="B25" s="230" t="s">
        <v>388</v>
      </c>
      <c r="C25" s="226"/>
      <c r="D25" s="231">
        <v>5230</v>
      </c>
      <c r="E25" s="233"/>
      <c r="F25" s="227">
        <f t="shared" si="0"/>
        <v>70284</v>
      </c>
      <c r="G25" s="232"/>
      <c r="H25" s="229" t="s">
        <v>398</v>
      </c>
    </row>
    <row r="26" spans="1:8" ht="33" customHeight="1" x14ac:dyDescent="0.25">
      <c r="A26" s="224">
        <v>45025</v>
      </c>
      <c r="B26" s="230" t="s">
        <v>389</v>
      </c>
      <c r="C26" s="226"/>
      <c r="D26" s="231">
        <v>100</v>
      </c>
      <c r="E26" s="233"/>
      <c r="F26" s="227">
        <f t="shared" si="0"/>
        <v>70184</v>
      </c>
      <c r="G26" s="232"/>
      <c r="H26" s="234" t="s">
        <v>390</v>
      </c>
    </row>
    <row r="27" spans="1:8" ht="28.5" x14ac:dyDescent="0.25">
      <c r="A27" s="224">
        <v>45026</v>
      </c>
      <c r="B27" s="230" t="s">
        <v>403</v>
      </c>
      <c r="C27" s="226"/>
      <c r="D27" s="227">
        <v>2200</v>
      </c>
      <c r="E27" s="227"/>
      <c r="F27" s="227">
        <f>F26+E27-D27</f>
        <v>67984</v>
      </c>
      <c r="G27" s="228"/>
      <c r="H27" s="229" t="s">
        <v>404</v>
      </c>
    </row>
    <row r="28" spans="1:8" ht="28.5" x14ac:dyDescent="0.25">
      <c r="A28" s="224">
        <v>45026</v>
      </c>
      <c r="B28" s="230" t="s">
        <v>518</v>
      </c>
      <c r="C28" s="226"/>
      <c r="D28" s="227">
        <v>230</v>
      </c>
      <c r="E28" s="227"/>
      <c r="F28" s="227">
        <f t="shared" ref="F28:F42" si="1">F27+E28-D28</f>
        <v>67754</v>
      </c>
      <c r="G28" s="228"/>
      <c r="H28" s="229" t="s">
        <v>406</v>
      </c>
    </row>
    <row r="29" spans="1:8" ht="28.5" x14ac:dyDescent="0.25">
      <c r="A29" s="224">
        <v>45026</v>
      </c>
      <c r="B29" s="230" t="s">
        <v>518</v>
      </c>
      <c r="C29" s="226"/>
      <c r="D29" s="231">
        <v>1100</v>
      </c>
      <c r="E29" s="227"/>
      <c r="F29" s="227">
        <f t="shared" si="1"/>
        <v>66654</v>
      </c>
      <c r="G29" s="228" t="s">
        <v>367</v>
      </c>
      <c r="H29" s="229" t="s">
        <v>407</v>
      </c>
    </row>
    <row r="30" spans="1:8" ht="28.5" x14ac:dyDescent="0.25">
      <c r="A30" s="224">
        <v>45026</v>
      </c>
      <c r="B30" s="230" t="s">
        <v>518</v>
      </c>
      <c r="C30" s="226"/>
      <c r="D30" s="231">
        <v>20</v>
      </c>
      <c r="E30" s="227"/>
      <c r="F30" s="227">
        <f t="shared" si="1"/>
        <v>66634</v>
      </c>
      <c r="G30" s="228"/>
      <c r="H30" s="230" t="s">
        <v>408</v>
      </c>
    </row>
    <row r="31" spans="1:8" ht="28.5" x14ac:dyDescent="0.25">
      <c r="A31" s="224">
        <v>45026</v>
      </c>
      <c r="B31" s="230" t="s">
        <v>409</v>
      </c>
      <c r="C31" s="226"/>
      <c r="D31" s="231">
        <v>1650</v>
      </c>
      <c r="E31" s="227"/>
      <c r="F31" s="227">
        <f t="shared" si="1"/>
        <v>64984</v>
      </c>
      <c r="G31" s="228"/>
      <c r="H31" s="230" t="s">
        <v>410</v>
      </c>
    </row>
    <row r="32" spans="1:8" ht="28.5" x14ac:dyDescent="0.25">
      <c r="A32" s="224">
        <v>45026</v>
      </c>
      <c r="B32" s="230" t="s">
        <v>411</v>
      </c>
      <c r="C32" s="226"/>
      <c r="D32" s="231">
        <v>200</v>
      </c>
      <c r="E32" s="227"/>
      <c r="F32" s="227">
        <f t="shared" si="1"/>
        <v>64784</v>
      </c>
      <c r="G32" s="228"/>
      <c r="H32" s="230" t="s">
        <v>412</v>
      </c>
    </row>
    <row r="33" spans="1:8" ht="28.5" x14ac:dyDescent="0.25">
      <c r="A33" s="224">
        <v>45026</v>
      </c>
      <c r="B33" s="230" t="s">
        <v>413</v>
      </c>
      <c r="C33" s="226"/>
      <c r="D33" s="231">
        <v>300</v>
      </c>
      <c r="E33" s="227"/>
      <c r="F33" s="227">
        <f t="shared" si="1"/>
        <v>64484</v>
      </c>
      <c r="G33" s="228"/>
      <c r="H33" s="230" t="s">
        <v>414</v>
      </c>
    </row>
    <row r="34" spans="1:8" ht="28.5" x14ac:dyDescent="0.25">
      <c r="A34" s="224">
        <v>45026</v>
      </c>
      <c r="B34" s="230" t="s">
        <v>411</v>
      </c>
      <c r="C34" s="226"/>
      <c r="D34" s="231">
        <v>2500</v>
      </c>
      <c r="E34" s="227"/>
      <c r="F34" s="227">
        <f t="shared" si="1"/>
        <v>61984</v>
      </c>
      <c r="G34" s="228"/>
      <c r="H34" s="230" t="s">
        <v>415</v>
      </c>
    </row>
    <row r="35" spans="1:8" ht="28.5" x14ac:dyDescent="0.25">
      <c r="A35" s="224">
        <v>45026</v>
      </c>
      <c r="B35" s="230" t="s">
        <v>330</v>
      </c>
      <c r="C35" s="226"/>
      <c r="D35" s="231">
        <v>11875</v>
      </c>
      <c r="E35" s="227"/>
      <c r="F35" s="227">
        <f t="shared" si="1"/>
        <v>50109</v>
      </c>
      <c r="G35" s="228"/>
      <c r="H35" s="229" t="s">
        <v>420</v>
      </c>
    </row>
    <row r="36" spans="1:8" ht="28.5" x14ac:dyDescent="0.25">
      <c r="A36" s="224">
        <v>45026</v>
      </c>
      <c r="B36" s="230" t="s">
        <v>409</v>
      </c>
      <c r="C36" s="226"/>
      <c r="D36" s="231">
        <v>430</v>
      </c>
      <c r="E36" s="227"/>
      <c r="F36" s="227">
        <f t="shared" si="1"/>
        <v>49679</v>
      </c>
      <c r="G36" s="228"/>
      <c r="H36" s="229" t="s">
        <v>421</v>
      </c>
    </row>
    <row r="37" spans="1:8" ht="28.5" x14ac:dyDescent="0.25">
      <c r="A37" s="224">
        <v>45026</v>
      </c>
      <c r="B37" s="230" t="s">
        <v>411</v>
      </c>
      <c r="C37" s="226"/>
      <c r="D37" s="231">
        <v>30000</v>
      </c>
      <c r="E37" s="227"/>
      <c r="F37" s="227">
        <f t="shared" si="1"/>
        <v>19679</v>
      </c>
      <c r="G37" s="232"/>
      <c r="H37" s="229" t="s">
        <v>416</v>
      </c>
    </row>
    <row r="38" spans="1:8" ht="28.5" x14ac:dyDescent="0.25">
      <c r="A38" s="224">
        <v>45026</v>
      </c>
      <c r="B38" s="230" t="s">
        <v>417</v>
      </c>
      <c r="C38" s="226"/>
      <c r="D38" s="231">
        <v>250</v>
      </c>
      <c r="E38" s="227"/>
      <c r="F38" s="227">
        <f t="shared" si="1"/>
        <v>19429</v>
      </c>
      <c r="G38" s="232"/>
      <c r="H38" s="229" t="s">
        <v>418</v>
      </c>
    </row>
    <row r="39" spans="1:8" ht="28.5" x14ac:dyDescent="0.25">
      <c r="A39" s="224">
        <v>45026</v>
      </c>
      <c r="B39" s="230" t="s">
        <v>431</v>
      </c>
      <c r="C39" s="226"/>
      <c r="D39" s="231">
        <v>400</v>
      </c>
      <c r="E39" s="227"/>
      <c r="F39" s="227">
        <f t="shared" si="1"/>
        <v>19029</v>
      </c>
      <c r="G39" s="232"/>
      <c r="H39" s="229" t="s">
        <v>419</v>
      </c>
    </row>
    <row r="40" spans="1:8" ht="33" customHeight="1" x14ac:dyDescent="0.25">
      <c r="A40" s="224">
        <v>45026</v>
      </c>
      <c r="B40" s="235" t="s">
        <v>330</v>
      </c>
      <c r="C40" s="236"/>
      <c r="D40" s="237">
        <v>25650</v>
      </c>
      <c r="E40" s="238"/>
      <c r="F40" s="227">
        <f t="shared" si="1"/>
        <v>-6621</v>
      </c>
      <c r="G40" s="239"/>
      <c r="H40" s="240" t="s">
        <v>422</v>
      </c>
    </row>
    <row r="41" spans="1:8" ht="33" customHeight="1" x14ac:dyDescent="0.25">
      <c r="A41" s="224">
        <v>45026</v>
      </c>
      <c r="B41" s="235" t="s">
        <v>423</v>
      </c>
      <c r="C41" s="236"/>
      <c r="D41" s="237">
        <v>13000</v>
      </c>
      <c r="E41" s="238"/>
      <c r="F41" s="227">
        <f t="shared" si="1"/>
        <v>-19621</v>
      </c>
      <c r="G41" s="239"/>
      <c r="H41" s="240" t="s">
        <v>424</v>
      </c>
    </row>
    <row r="42" spans="1:8" ht="33" customHeight="1" thickBot="1" x14ac:dyDescent="0.3">
      <c r="A42" s="224">
        <v>45026</v>
      </c>
      <c r="B42" s="235" t="s">
        <v>377</v>
      </c>
      <c r="C42" s="236"/>
      <c r="D42" s="237">
        <v>13100</v>
      </c>
      <c r="E42" s="238"/>
      <c r="F42" s="227">
        <f t="shared" si="1"/>
        <v>-32721</v>
      </c>
      <c r="G42" s="239"/>
      <c r="H42" s="240" t="s">
        <v>425</v>
      </c>
    </row>
    <row r="43" spans="1:8" ht="69" customHeight="1" thickBot="1" x14ac:dyDescent="0.3">
      <c r="A43" s="337" t="s">
        <v>5</v>
      </c>
      <c r="B43" s="338"/>
      <c r="C43" s="241">
        <f>SUM(C4:C26)</f>
        <v>0</v>
      </c>
      <c r="D43" s="242">
        <f>SUM(D4:D42)</f>
        <v>252721</v>
      </c>
      <c r="E43" s="242">
        <f>SUM(E4:E26)</f>
        <v>220000</v>
      </c>
      <c r="F43" s="242">
        <f>+C43+E43-D43</f>
        <v>-32721</v>
      </c>
      <c r="G43" s="243"/>
      <c r="H43" s="244"/>
    </row>
    <row r="44" spans="1:8" ht="23.25" x14ac:dyDescent="0.35">
      <c r="A44" s="192"/>
      <c r="B44" s="192"/>
      <c r="C44" s="192"/>
      <c r="D44" s="192"/>
      <c r="E44" s="192"/>
      <c r="F44" s="192"/>
      <c r="G44" s="192"/>
      <c r="H44" s="192"/>
    </row>
    <row r="45" spans="1:8" ht="23.25" x14ac:dyDescent="0.35">
      <c r="A45" s="192"/>
      <c r="B45" s="195" t="s">
        <v>397</v>
      </c>
      <c r="C45" s="187"/>
      <c r="D45" s="187"/>
      <c r="E45" s="187"/>
      <c r="F45" s="187"/>
      <c r="G45" s="187"/>
      <c r="H45" s="196" t="s">
        <v>9</v>
      </c>
    </row>
    <row r="46" spans="1:8" ht="23.25" x14ac:dyDescent="0.35">
      <c r="A46" s="192"/>
      <c r="B46" s="192"/>
      <c r="C46" s="192"/>
      <c r="D46" s="193"/>
      <c r="E46" s="192"/>
      <c r="F46" s="192"/>
      <c r="G46" s="192"/>
      <c r="H46" s="192"/>
    </row>
    <row r="47" spans="1:8" ht="23.25" x14ac:dyDescent="0.35">
      <c r="A47" s="192"/>
      <c r="B47" s="194" t="s">
        <v>10</v>
      </c>
      <c r="C47" s="194"/>
      <c r="D47" s="192"/>
      <c r="E47" s="192"/>
      <c r="F47" s="192"/>
      <c r="G47" s="192"/>
      <c r="H47" s="194" t="s">
        <v>11</v>
      </c>
    </row>
    <row r="52" spans="2:8" ht="23.25" x14ac:dyDescent="0.25">
      <c r="B52" s="197" t="s">
        <v>377</v>
      </c>
      <c r="C52" s="186"/>
      <c r="D52" s="189">
        <v>9000</v>
      </c>
      <c r="E52" s="188"/>
      <c r="F52" s="188">
        <f>F51+E52-D52</f>
        <v>-9000</v>
      </c>
      <c r="G52" s="190"/>
      <c r="H52" s="198" t="s">
        <v>378</v>
      </c>
    </row>
    <row r="53" spans="2:8" ht="26.25" x14ac:dyDescent="0.4">
      <c r="B53" s="197" t="s">
        <v>379</v>
      </c>
      <c r="C53" s="186" t="s">
        <v>401</v>
      </c>
      <c r="D53" s="189">
        <v>4100</v>
      </c>
      <c r="H53" s="199" t="s">
        <v>402</v>
      </c>
    </row>
    <row r="54" spans="2:8" ht="23.25" x14ac:dyDescent="0.25">
      <c r="B54" s="197" t="s">
        <v>387</v>
      </c>
      <c r="C54" s="186"/>
      <c r="D54" s="189"/>
      <c r="E54" s="191"/>
      <c r="F54" s="188">
        <f>F22+E54-D54</f>
        <v>76230</v>
      </c>
      <c r="G54" s="190"/>
      <c r="H54" s="198" t="s">
        <v>426</v>
      </c>
    </row>
  </sheetData>
  <autoFilter ref="A3:H43"/>
  <mergeCells count="3">
    <mergeCell ref="F1:H1"/>
    <mergeCell ref="A2:H2"/>
    <mergeCell ref="A43:B43"/>
  </mergeCells>
  <printOptions horizontalCentered="1" verticalCentered="1"/>
  <pageMargins left="0.70866141732283505" right="0.70866141732283505" top="0.74803149606299202" bottom="0.74803149606299202" header="0.31496062992126" footer="0.31496062992126"/>
  <pageSetup scale="28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rightToLeft="1" zoomScale="50" zoomScaleNormal="50" workbookViewId="0">
      <pane ySplit="3" topLeftCell="A23" activePane="bottomLeft" state="frozen"/>
      <selection pane="bottomLeft" activeCell="B37" sqref="B37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29.5703125" bestFit="1" customWidth="1"/>
    <col min="4" max="4" width="31.8554687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201" t="s">
        <v>6</v>
      </c>
      <c r="B1" s="202">
        <v>45028</v>
      </c>
      <c r="C1" s="203"/>
      <c r="D1" s="204"/>
      <c r="E1" s="204"/>
      <c r="F1" s="205" t="s">
        <v>259</v>
      </c>
      <c r="G1" s="205"/>
      <c r="H1" s="205"/>
    </row>
    <row r="2" spans="1:8" ht="29.25" thickBot="1" x14ac:dyDescent="0.3">
      <c r="A2" s="206" t="s">
        <v>395</v>
      </c>
      <c r="B2" s="206"/>
      <c r="C2" s="206"/>
      <c r="D2" s="206"/>
      <c r="E2" s="206"/>
      <c r="F2" s="206"/>
      <c r="G2" s="206"/>
      <c r="H2" s="206"/>
    </row>
    <row r="3" spans="1:8" ht="41.25" customHeight="1" thickBot="1" x14ac:dyDescent="0.3">
      <c r="A3" s="207" t="s">
        <v>6</v>
      </c>
      <c r="B3" s="208" t="s">
        <v>0</v>
      </c>
      <c r="C3" s="209" t="s">
        <v>8</v>
      </c>
      <c r="D3" s="208" t="s">
        <v>1</v>
      </c>
      <c r="E3" s="208" t="s">
        <v>2</v>
      </c>
      <c r="F3" s="208" t="s">
        <v>3</v>
      </c>
      <c r="G3" s="210" t="s">
        <v>458</v>
      </c>
      <c r="H3" s="211" t="s">
        <v>7</v>
      </c>
    </row>
    <row r="4" spans="1:8" ht="41.25" customHeight="1" thickBot="1" x14ac:dyDescent="0.3">
      <c r="A4" s="207"/>
      <c r="B4" s="208" t="s">
        <v>8</v>
      </c>
      <c r="C4" s="212">
        <v>-32721</v>
      </c>
      <c r="D4" s="213"/>
      <c r="E4" s="213"/>
      <c r="F4" s="213">
        <f>C4</f>
        <v>-32721</v>
      </c>
      <c r="G4" s="210"/>
      <c r="H4" s="211"/>
    </row>
    <row r="5" spans="1:8" ht="41.25" customHeight="1" thickBot="1" x14ac:dyDescent="0.3">
      <c r="A5" s="214">
        <v>45028</v>
      </c>
      <c r="B5" s="208"/>
      <c r="C5" s="212"/>
      <c r="D5" s="213"/>
      <c r="E5" s="213"/>
      <c r="F5" s="213">
        <f>F4+E5-D5</f>
        <v>-32721</v>
      </c>
      <c r="G5" s="210"/>
      <c r="H5" s="211"/>
    </row>
    <row r="6" spans="1:8" ht="41.25" customHeight="1" thickBot="1" x14ac:dyDescent="0.3">
      <c r="A6" s="207"/>
      <c r="B6" s="208" t="s">
        <v>330</v>
      </c>
      <c r="C6" s="212"/>
      <c r="D6" s="213">
        <v>9500</v>
      </c>
      <c r="E6" s="213"/>
      <c r="F6" s="213">
        <f t="shared" ref="F6:F25" si="0">F5+E6-D6</f>
        <v>-42221</v>
      </c>
      <c r="G6" s="210" t="s">
        <v>330</v>
      </c>
      <c r="H6" s="211" t="s">
        <v>429</v>
      </c>
    </row>
    <row r="7" spans="1:8" ht="41.25" customHeight="1" thickBot="1" x14ac:dyDescent="0.3">
      <c r="A7" s="214">
        <v>45028</v>
      </c>
      <c r="B7" s="208" t="s">
        <v>427</v>
      </c>
      <c r="C7" s="212"/>
      <c r="D7" s="213">
        <v>500</v>
      </c>
      <c r="E7" s="213"/>
      <c r="F7" s="213">
        <f t="shared" si="0"/>
        <v>-42721</v>
      </c>
      <c r="G7" s="210" t="s">
        <v>427</v>
      </c>
      <c r="H7" s="211" t="s">
        <v>428</v>
      </c>
    </row>
    <row r="8" spans="1:8" ht="41.25" customHeight="1" thickBot="1" x14ac:dyDescent="0.3">
      <c r="A8" s="214">
        <v>45028</v>
      </c>
      <c r="B8" s="208" t="s">
        <v>330</v>
      </c>
      <c r="C8" s="212"/>
      <c r="D8" s="213">
        <v>9500</v>
      </c>
      <c r="E8" s="213"/>
      <c r="F8" s="213">
        <f t="shared" si="0"/>
        <v>-52221</v>
      </c>
      <c r="G8" s="210" t="s">
        <v>330</v>
      </c>
      <c r="H8" s="211" t="s">
        <v>429</v>
      </c>
    </row>
    <row r="9" spans="1:8" ht="41.25" customHeight="1" thickBot="1" x14ac:dyDescent="0.3">
      <c r="A9" s="214">
        <v>45028</v>
      </c>
      <c r="B9" s="208" t="s">
        <v>405</v>
      </c>
      <c r="C9" s="212"/>
      <c r="D9" s="213">
        <v>5500</v>
      </c>
      <c r="E9" s="213"/>
      <c r="F9" s="213">
        <f t="shared" si="0"/>
        <v>-57721</v>
      </c>
      <c r="G9" s="210" t="s">
        <v>405</v>
      </c>
      <c r="H9" s="211" t="s">
        <v>453</v>
      </c>
    </row>
    <row r="10" spans="1:8" ht="41.25" customHeight="1" thickBot="1" x14ac:dyDescent="0.3">
      <c r="A10" s="214">
        <v>45028</v>
      </c>
      <c r="B10" s="208" t="s">
        <v>430</v>
      </c>
      <c r="C10" s="212"/>
      <c r="D10" s="213">
        <v>330</v>
      </c>
      <c r="E10" s="213"/>
      <c r="F10" s="213">
        <f t="shared" si="0"/>
        <v>-58051</v>
      </c>
      <c r="G10" s="210" t="s">
        <v>430</v>
      </c>
      <c r="H10" s="211" t="s">
        <v>459</v>
      </c>
    </row>
    <row r="11" spans="1:8" ht="41.25" customHeight="1" thickBot="1" x14ac:dyDescent="0.3">
      <c r="A11" s="214">
        <v>45028</v>
      </c>
      <c r="B11" s="208" t="s">
        <v>431</v>
      </c>
      <c r="C11" s="212"/>
      <c r="D11" s="213">
        <v>400</v>
      </c>
      <c r="E11" s="213"/>
      <c r="F11" s="213">
        <f t="shared" si="0"/>
        <v>-58451</v>
      </c>
      <c r="G11" s="210" t="s">
        <v>431</v>
      </c>
      <c r="H11" s="211" t="s">
        <v>432</v>
      </c>
    </row>
    <row r="12" spans="1:8" ht="41.25" customHeight="1" thickBot="1" x14ac:dyDescent="0.3">
      <c r="A12" s="214">
        <v>45028</v>
      </c>
      <c r="B12" s="208" t="s">
        <v>430</v>
      </c>
      <c r="C12" s="212"/>
      <c r="D12" s="213">
        <v>440</v>
      </c>
      <c r="E12" s="213"/>
      <c r="F12" s="213">
        <f t="shared" si="0"/>
        <v>-58891</v>
      </c>
      <c r="G12" s="210" t="s">
        <v>430</v>
      </c>
      <c r="H12" s="211" t="s">
        <v>460</v>
      </c>
    </row>
    <row r="13" spans="1:8" ht="41.25" customHeight="1" thickBot="1" x14ac:dyDescent="0.3">
      <c r="A13" s="214">
        <v>45028</v>
      </c>
      <c r="B13" s="208" t="s">
        <v>433</v>
      </c>
      <c r="C13" s="212"/>
      <c r="D13" s="213">
        <v>235</v>
      </c>
      <c r="E13" s="213"/>
      <c r="F13" s="213">
        <f t="shared" si="0"/>
        <v>-59126</v>
      </c>
      <c r="G13" s="210" t="s">
        <v>433</v>
      </c>
      <c r="H13" s="211" t="s">
        <v>434</v>
      </c>
    </row>
    <row r="14" spans="1:8" ht="41.25" customHeight="1" thickBot="1" x14ac:dyDescent="0.3">
      <c r="A14" s="214">
        <v>45028</v>
      </c>
      <c r="B14" s="208" t="s">
        <v>435</v>
      </c>
      <c r="C14" s="212"/>
      <c r="D14" s="213">
        <v>100</v>
      </c>
      <c r="E14" s="213"/>
      <c r="F14" s="213">
        <f t="shared" si="0"/>
        <v>-59226</v>
      </c>
      <c r="G14" s="210" t="s">
        <v>435</v>
      </c>
      <c r="H14" s="211" t="s">
        <v>436</v>
      </c>
    </row>
    <row r="15" spans="1:8" ht="41.25" customHeight="1" thickBot="1" x14ac:dyDescent="0.3">
      <c r="A15" s="214">
        <v>45028</v>
      </c>
      <c r="B15" s="208" t="s">
        <v>430</v>
      </c>
      <c r="C15" s="212"/>
      <c r="D15" s="213">
        <v>2000</v>
      </c>
      <c r="E15" s="213"/>
      <c r="F15" s="213">
        <f t="shared" si="0"/>
        <v>-61226</v>
      </c>
      <c r="G15" s="210" t="s">
        <v>430</v>
      </c>
      <c r="H15" s="211" t="s">
        <v>454</v>
      </c>
    </row>
    <row r="16" spans="1:8" ht="41.25" customHeight="1" thickBot="1" x14ac:dyDescent="0.3">
      <c r="A16" s="214">
        <v>45028</v>
      </c>
      <c r="B16" s="208" t="s">
        <v>330</v>
      </c>
      <c r="C16" s="212"/>
      <c r="D16" s="213">
        <v>19000</v>
      </c>
      <c r="E16" s="213"/>
      <c r="F16" s="213">
        <f t="shared" si="0"/>
        <v>-80226</v>
      </c>
      <c r="G16" s="210" t="s">
        <v>330</v>
      </c>
      <c r="H16" s="211" t="s">
        <v>437</v>
      </c>
    </row>
    <row r="17" spans="1:8" ht="41.25" customHeight="1" thickBot="1" x14ac:dyDescent="0.3">
      <c r="A17" s="214">
        <v>45028</v>
      </c>
      <c r="B17" s="208" t="s">
        <v>427</v>
      </c>
      <c r="C17" s="212"/>
      <c r="D17" s="213">
        <v>50</v>
      </c>
      <c r="E17" s="213"/>
      <c r="F17" s="213">
        <f t="shared" si="0"/>
        <v>-80276</v>
      </c>
      <c r="G17" s="210" t="s">
        <v>427</v>
      </c>
      <c r="H17" s="211" t="s">
        <v>438</v>
      </c>
    </row>
    <row r="18" spans="1:8" ht="41.25" customHeight="1" thickBot="1" x14ac:dyDescent="0.3">
      <c r="A18" s="214">
        <v>45028</v>
      </c>
      <c r="B18" s="208" t="s">
        <v>405</v>
      </c>
      <c r="C18" s="212"/>
      <c r="D18" s="213">
        <v>880</v>
      </c>
      <c r="E18" s="213"/>
      <c r="F18" s="213">
        <f t="shared" si="0"/>
        <v>-81156</v>
      </c>
      <c r="G18" s="210" t="s">
        <v>405</v>
      </c>
      <c r="H18" s="211" t="s">
        <v>439</v>
      </c>
    </row>
    <row r="19" spans="1:8" ht="41.25" customHeight="1" thickBot="1" x14ac:dyDescent="0.3">
      <c r="A19" s="214">
        <v>45028</v>
      </c>
      <c r="B19" s="208" t="s">
        <v>430</v>
      </c>
      <c r="C19" s="212"/>
      <c r="D19" s="213">
        <v>440</v>
      </c>
      <c r="E19" s="213"/>
      <c r="F19" s="213">
        <f t="shared" si="0"/>
        <v>-81596</v>
      </c>
      <c r="G19" s="210" t="s">
        <v>430</v>
      </c>
      <c r="H19" s="211" t="s">
        <v>442</v>
      </c>
    </row>
    <row r="20" spans="1:8" ht="41.25" customHeight="1" thickBot="1" x14ac:dyDescent="0.3">
      <c r="A20" s="214">
        <v>45028</v>
      </c>
      <c r="B20" s="208" t="s">
        <v>405</v>
      </c>
      <c r="C20" s="212"/>
      <c r="D20" s="213">
        <v>5500</v>
      </c>
      <c r="E20" s="213"/>
      <c r="F20" s="213">
        <f t="shared" si="0"/>
        <v>-87096</v>
      </c>
      <c r="G20" s="210" t="s">
        <v>405</v>
      </c>
      <c r="H20" s="211" t="s">
        <v>455</v>
      </c>
    </row>
    <row r="21" spans="1:8" ht="41.25" customHeight="1" thickBot="1" x14ac:dyDescent="0.3">
      <c r="A21" s="214">
        <v>45028</v>
      </c>
      <c r="B21" s="208" t="s">
        <v>391</v>
      </c>
      <c r="C21" s="212"/>
      <c r="D21" s="213">
        <v>900</v>
      </c>
      <c r="E21" s="213"/>
      <c r="F21" s="213">
        <f t="shared" si="0"/>
        <v>-87996</v>
      </c>
      <c r="G21" s="210" t="s">
        <v>391</v>
      </c>
      <c r="H21" s="211" t="s">
        <v>440</v>
      </c>
    </row>
    <row r="22" spans="1:8" ht="41.25" customHeight="1" thickBot="1" x14ac:dyDescent="0.3">
      <c r="A22" s="214">
        <v>45028</v>
      </c>
      <c r="B22" s="208" t="s">
        <v>433</v>
      </c>
      <c r="C22" s="212"/>
      <c r="D22" s="213">
        <v>2380</v>
      </c>
      <c r="E22" s="213"/>
      <c r="F22" s="213">
        <f t="shared" si="0"/>
        <v>-90376</v>
      </c>
      <c r="G22" s="210" t="s">
        <v>433</v>
      </c>
      <c r="H22" s="211" t="s">
        <v>480</v>
      </c>
    </row>
    <row r="23" spans="1:8" ht="41.25" customHeight="1" thickBot="1" x14ac:dyDescent="0.3">
      <c r="A23" s="214">
        <v>45028</v>
      </c>
      <c r="B23" s="208" t="s">
        <v>435</v>
      </c>
      <c r="C23" s="212"/>
      <c r="D23" s="213">
        <v>850</v>
      </c>
      <c r="E23" s="213"/>
      <c r="F23" s="213">
        <f t="shared" si="0"/>
        <v>-91226</v>
      </c>
      <c r="G23" s="210" t="s">
        <v>435</v>
      </c>
      <c r="H23" s="211" t="s">
        <v>441</v>
      </c>
    </row>
    <row r="24" spans="1:8" ht="41.25" customHeight="1" thickBot="1" x14ac:dyDescent="0.3">
      <c r="A24" s="214">
        <v>45028</v>
      </c>
      <c r="B24" s="208" t="s">
        <v>430</v>
      </c>
      <c r="C24" s="212"/>
      <c r="D24" s="213">
        <v>440</v>
      </c>
      <c r="E24" s="213"/>
      <c r="F24" s="213">
        <f t="shared" si="0"/>
        <v>-91666</v>
      </c>
      <c r="G24" s="210" t="s">
        <v>430</v>
      </c>
      <c r="H24" s="211" t="s">
        <v>442</v>
      </c>
    </row>
    <row r="25" spans="1:8" ht="41.25" customHeight="1" thickBot="1" x14ac:dyDescent="0.3">
      <c r="A25" s="214">
        <v>45028</v>
      </c>
      <c r="B25" s="208" t="s">
        <v>330</v>
      </c>
      <c r="C25" s="212"/>
      <c r="D25" s="213">
        <v>9500</v>
      </c>
      <c r="E25" s="213"/>
      <c r="F25" s="213">
        <f t="shared" si="0"/>
        <v>-101166</v>
      </c>
      <c r="G25" s="210" t="s">
        <v>330</v>
      </c>
      <c r="H25" s="211" t="s">
        <v>461</v>
      </c>
    </row>
    <row r="26" spans="1:8" ht="41.25" customHeight="1" thickBot="1" x14ac:dyDescent="0.3">
      <c r="A26" s="214">
        <v>45028</v>
      </c>
      <c r="B26" s="208" t="s">
        <v>443</v>
      </c>
      <c r="C26" s="212"/>
      <c r="D26" s="213">
        <v>300</v>
      </c>
      <c r="E26" s="213"/>
      <c r="F26" s="213">
        <f>F25+E26-D26</f>
        <v>-101466</v>
      </c>
      <c r="G26" s="210" t="s">
        <v>443</v>
      </c>
      <c r="H26" s="211" t="s">
        <v>444</v>
      </c>
    </row>
    <row r="27" spans="1:8" ht="41.25" customHeight="1" thickBot="1" x14ac:dyDescent="0.3">
      <c r="A27" s="214">
        <v>45028</v>
      </c>
      <c r="B27" s="208" t="s">
        <v>405</v>
      </c>
      <c r="C27" s="212"/>
      <c r="D27" s="213">
        <v>5500</v>
      </c>
      <c r="E27" s="213"/>
      <c r="F27" s="213">
        <f t="shared" ref="F27:F33" si="1">F26+E27-D27</f>
        <v>-106966</v>
      </c>
      <c r="G27" s="210" t="s">
        <v>405</v>
      </c>
      <c r="H27" s="211" t="s">
        <v>456</v>
      </c>
    </row>
    <row r="28" spans="1:8" ht="41.25" customHeight="1" thickBot="1" x14ac:dyDescent="0.3">
      <c r="A28" s="214">
        <v>45028</v>
      </c>
      <c r="B28" s="208" t="s">
        <v>405</v>
      </c>
      <c r="C28" s="212"/>
      <c r="D28" s="213">
        <v>880</v>
      </c>
      <c r="E28" s="213"/>
      <c r="F28" s="213">
        <f t="shared" si="1"/>
        <v>-107846</v>
      </c>
      <c r="G28" s="210" t="s">
        <v>405</v>
      </c>
      <c r="H28" s="211" t="s">
        <v>445</v>
      </c>
    </row>
    <row r="29" spans="1:8" ht="41.25" customHeight="1" thickBot="1" x14ac:dyDescent="0.3">
      <c r="A29" s="214">
        <v>45028</v>
      </c>
      <c r="B29" s="208" t="s">
        <v>430</v>
      </c>
      <c r="C29" s="212"/>
      <c r="D29" s="213">
        <v>2000</v>
      </c>
      <c r="E29" s="213"/>
      <c r="F29" s="213">
        <f t="shared" si="1"/>
        <v>-109846</v>
      </c>
      <c r="G29" s="210" t="s">
        <v>430</v>
      </c>
      <c r="H29" s="211" t="s">
        <v>457</v>
      </c>
    </row>
    <row r="30" spans="1:8" ht="41.25" customHeight="1" thickBot="1" x14ac:dyDescent="0.3">
      <c r="A30" s="214">
        <v>45028</v>
      </c>
      <c r="B30" s="208" t="s">
        <v>539</v>
      </c>
      <c r="C30" s="212"/>
      <c r="D30" s="213">
        <v>50000</v>
      </c>
      <c r="E30" s="213"/>
      <c r="F30" s="213">
        <f t="shared" si="1"/>
        <v>-159846</v>
      </c>
      <c r="G30" s="210" t="s">
        <v>435</v>
      </c>
      <c r="H30" s="211" t="s">
        <v>447</v>
      </c>
    </row>
    <row r="31" spans="1:8" ht="41.25" customHeight="1" thickBot="1" x14ac:dyDescent="0.3">
      <c r="A31" s="214">
        <v>45028</v>
      </c>
      <c r="B31" s="208" t="s">
        <v>448</v>
      </c>
      <c r="C31" s="212"/>
      <c r="D31" s="213">
        <v>50000</v>
      </c>
      <c r="E31" s="213"/>
      <c r="F31" s="213">
        <f t="shared" si="1"/>
        <v>-209846</v>
      </c>
      <c r="G31" s="210" t="s">
        <v>448</v>
      </c>
      <c r="H31" s="211" t="s">
        <v>449</v>
      </c>
    </row>
    <row r="32" spans="1:8" ht="41.25" customHeight="1" thickBot="1" x14ac:dyDescent="0.3">
      <c r="A32" s="214">
        <v>45028</v>
      </c>
      <c r="B32" s="208" t="s">
        <v>427</v>
      </c>
      <c r="C32" s="212"/>
      <c r="D32" s="213">
        <v>250</v>
      </c>
      <c r="E32" s="213"/>
      <c r="F32" s="213">
        <f t="shared" si="1"/>
        <v>-210096</v>
      </c>
      <c r="G32" s="210" t="s">
        <v>427</v>
      </c>
      <c r="H32" s="211" t="s">
        <v>452</v>
      </c>
    </row>
    <row r="33" spans="1:8" ht="41.25" customHeight="1" thickBot="1" x14ac:dyDescent="0.3">
      <c r="A33" s="214">
        <v>45028</v>
      </c>
      <c r="B33" s="208" t="s">
        <v>450</v>
      </c>
      <c r="C33" s="212"/>
      <c r="D33" s="213">
        <v>100</v>
      </c>
      <c r="E33" s="213"/>
      <c r="F33" s="213">
        <f t="shared" si="1"/>
        <v>-210196</v>
      </c>
      <c r="G33" s="210" t="s">
        <v>450</v>
      </c>
      <c r="H33" s="211" t="s">
        <v>451</v>
      </c>
    </row>
    <row r="34" spans="1:8" ht="41.25" customHeight="1" thickBot="1" x14ac:dyDescent="0.3">
      <c r="A34" s="207" t="s">
        <v>5</v>
      </c>
      <c r="B34" s="208"/>
      <c r="C34" s="212">
        <f>SUM(C4:C26)</f>
        <v>-32721</v>
      </c>
      <c r="D34" s="213">
        <f>SUM(D4:D33)</f>
        <v>177475</v>
      </c>
      <c r="E34" s="213">
        <f>SUM(E4:E26)</f>
        <v>0</v>
      </c>
      <c r="F34" s="213">
        <f>+C34+E34-D34</f>
        <v>-210196</v>
      </c>
      <c r="G34" s="210"/>
      <c r="H34" s="211"/>
    </row>
    <row r="35" spans="1:8" ht="23.25" x14ac:dyDescent="0.35">
      <c r="A35" s="192"/>
      <c r="B35" s="192"/>
      <c r="C35" s="192"/>
      <c r="D35" s="192"/>
      <c r="E35" s="192"/>
      <c r="F35" s="192"/>
      <c r="G35" s="192"/>
      <c r="H35" s="192"/>
    </row>
    <row r="36" spans="1:8" ht="23.25" x14ac:dyDescent="0.35">
      <c r="A36" s="192"/>
      <c r="B36" s="195" t="s">
        <v>397</v>
      </c>
      <c r="C36" s="187"/>
      <c r="D36" s="187"/>
      <c r="E36" s="187"/>
      <c r="F36" s="187"/>
      <c r="G36" s="187"/>
      <c r="H36" s="196" t="s">
        <v>9</v>
      </c>
    </row>
    <row r="37" spans="1:8" ht="23.25" x14ac:dyDescent="0.35">
      <c r="A37" s="192"/>
      <c r="B37" s="192"/>
      <c r="C37" s="192"/>
      <c r="D37" s="193"/>
      <c r="E37" s="192"/>
      <c r="F37" s="192"/>
      <c r="G37" s="192"/>
      <c r="H37" s="192"/>
    </row>
    <row r="38" spans="1:8" ht="23.25" x14ac:dyDescent="0.35">
      <c r="A38" s="192"/>
      <c r="B38" s="194" t="s">
        <v>10</v>
      </c>
      <c r="C38" s="194"/>
      <c r="D38" s="192"/>
      <c r="E38" s="192"/>
      <c r="F38" s="192"/>
      <c r="G38" s="192"/>
      <c r="H38" s="194" t="s">
        <v>11</v>
      </c>
    </row>
    <row r="45" spans="1:8" ht="23.25" x14ac:dyDescent="0.35">
      <c r="E45" s="200"/>
    </row>
    <row r="47" spans="1:8" ht="23.25" x14ac:dyDescent="0.35">
      <c r="B47" s="200"/>
      <c r="C47" s="200"/>
      <c r="D47" s="200"/>
      <c r="E47" s="200"/>
      <c r="F47" s="200"/>
      <c r="G47" s="200"/>
      <c r="H47" s="200"/>
    </row>
    <row r="48" spans="1:8" ht="23.25" x14ac:dyDescent="0.35">
      <c r="B48" s="200"/>
      <c r="C48" s="200"/>
      <c r="D48" s="200"/>
      <c r="E48" s="200"/>
      <c r="F48" s="200"/>
      <c r="G48" s="200"/>
      <c r="H48" s="200"/>
    </row>
    <row r="49" spans="2:8" ht="23.25" x14ac:dyDescent="0.35">
      <c r="B49" s="200"/>
      <c r="C49" s="200"/>
      <c r="D49" s="200"/>
      <c r="E49" s="200"/>
      <c r="F49" s="200"/>
      <c r="G49" s="200"/>
      <c r="H49" s="200"/>
    </row>
    <row r="50" spans="2:8" ht="23.25" x14ac:dyDescent="0.35">
      <c r="B50" s="200"/>
      <c r="C50" s="200"/>
      <c r="D50" s="200"/>
      <c r="E50" s="200"/>
      <c r="F50" s="200"/>
      <c r="G50" s="200"/>
      <c r="H50" s="200"/>
    </row>
    <row r="51" spans="2:8" ht="23.25" x14ac:dyDescent="0.35">
      <c r="B51" s="200"/>
      <c r="C51" s="200"/>
      <c r="D51" s="200"/>
      <c r="E51" s="200"/>
      <c r="F51" s="200"/>
      <c r="G51" s="200"/>
      <c r="H51" s="200"/>
    </row>
    <row r="52" spans="2:8" ht="23.25" x14ac:dyDescent="0.35">
      <c r="B52" s="200"/>
      <c r="C52" s="200"/>
      <c r="D52" s="200"/>
      <c r="E52" s="200"/>
      <c r="F52" s="200"/>
      <c r="G52" s="200"/>
      <c r="H52" s="200"/>
    </row>
    <row r="53" spans="2:8" ht="23.25" x14ac:dyDescent="0.35">
      <c r="B53" s="200"/>
      <c r="C53" s="200"/>
      <c r="D53" s="200"/>
      <c r="E53" s="200"/>
      <c r="F53" s="200"/>
      <c r="G53" s="200"/>
      <c r="H53" s="200"/>
    </row>
    <row r="54" spans="2:8" ht="23.25" x14ac:dyDescent="0.35">
      <c r="B54" s="200"/>
      <c r="C54" s="200"/>
      <c r="D54" s="200"/>
      <c r="E54" s="200"/>
      <c r="F54" s="200"/>
      <c r="G54" s="200"/>
      <c r="H54" s="200"/>
    </row>
    <row r="55" spans="2:8" ht="23.25" x14ac:dyDescent="0.35">
      <c r="B55" s="200"/>
      <c r="C55" s="200"/>
      <c r="D55" s="200"/>
      <c r="E55" s="200"/>
      <c r="F55" s="200"/>
      <c r="G55" s="200"/>
      <c r="H55" s="200"/>
    </row>
    <row r="56" spans="2:8" ht="23.25" x14ac:dyDescent="0.35">
      <c r="B56" s="200"/>
      <c r="C56" s="200"/>
      <c r="D56" s="200"/>
      <c r="E56" s="200"/>
      <c r="F56" s="200"/>
      <c r="G56" s="200"/>
      <c r="H56" s="200"/>
    </row>
    <row r="57" spans="2:8" ht="23.25" x14ac:dyDescent="0.35">
      <c r="B57" s="200"/>
      <c r="C57" s="200"/>
      <c r="D57" s="200"/>
      <c r="E57" s="200"/>
      <c r="F57" s="200"/>
      <c r="G57" s="200"/>
      <c r="H57" s="200"/>
    </row>
    <row r="58" spans="2:8" ht="23.25" x14ac:dyDescent="0.35">
      <c r="B58" s="200"/>
      <c r="C58" s="200"/>
      <c r="D58" s="200"/>
      <c r="E58" s="200"/>
      <c r="F58" s="200"/>
      <c r="G58" s="200"/>
      <c r="H58" s="200"/>
    </row>
    <row r="59" spans="2:8" ht="23.25" x14ac:dyDescent="0.35">
      <c r="B59" s="200"/>
      <c r="C59" s="200"/>
      <c r="D59" s="200"/>
      <c r="E59" s="200"/>
      <c r="F59" s="200"/>
      <c r="G59" s="200"/>
      <c r="H59" s="200"/>
    </row>
  </sheetData>
  <autoFilter ref="A3:H34"/>
  <printOptions horizontalCentered="1" verticalCentered="1"/>
  <pageMargins left="0.7" right="0.7" top="0.75" bottom="0.75" header="0.3" footer="0.3"/>
  <pageSetup scale="26" orientation="landscape" verticalDpi="0" r:id="rId1"/>
  <ignoredErrors>
    <ignoredError sqref="D34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rightToLeft="1" topLeftCell="A3" zoomScale="44" zoomScaleNormal="44" workbookViewId="0">
      <selection activeCell="B3" sqref="B3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31.85546875" bestFit="1" customWidth="1"/>
    <col min="4" max="4" width="29.570312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201" t="s">
        <v>6</v>
      </c>
      <c r="B1" s="202"/>
      <c r="C1" s="203"/>
      <c r="D1" s="204"/>
      <c r="E1" s="204"/>
      <c r="F1" s="205" t="s">
        <v>336</v>
      </c>
      <c r="G1" s="205"/>
      <c r="H1" s="205"/>
    </row>
    <row r="2" spans="1:8" ht="29.25" thickBot="1" x14ac:dyDescent="0.3">
      <c r="A2" s="206" t="s">
        <v>395</v>
      </c>
      <c r="B2" s="206"/>
      <c r="C2" s="206"/>
      <c r="D2" s="206"/>
      <c r="E2" s="206"/>
      <c r="F2" s="206"/>
      <c r="G2" s="206"/>
      <c r="H2" s="206"/>
    </row>
    <row r="3" spans="1:8" ht="46.5" customHeight="1" thickBot="1" x14ac:dyDescent="0.3">
      <c r="A3" s="207" t="s">
        <v>6</v>
      </c>
      <c r="B3" s="208" t="s">
        <v>0</v>
      </c>
      <c r="C3" s="209" t="s">
        <v>8</v>
      </c>
      <c r="D3" s="208" t="s">
        <v>1</v>
      </c>
      <c r="E3" s="208" t="s">
        <v>2</v>
      </c>
      <c r="F3" s="208" t="s">
        <v>3</v>
      </c>
      <c r="G3" s="210" t="s">
        <v>458</v>
      </c>
      <c r="H3" s="211" t="s">
        <v>7</v>
      </c>
    </row>
    <row r="4" spans="1:8" ht="46.5" customHeight="1" thickBot="1" x14ac:dyDescent="0.3">
      <c r="A4" s="207"/>
      <c r="B4" s="208" t="s">
        <v>8</v>
      </c>
      <c r="C4" s="212">
        <v>-210196</v>
      </c>
      <c r="D4" s="213"/>
      <c r="E4" s="213"/>
      <c r="F4" s="213">
        <f>C4</f>
        <v>-210196</v>
      </c>
      <c r="G4" s="210"/>
      <c r="H4" s="211"/>
    </row>
    <row r="5" spans="1:8" ht="46.5" customHeight="1" thickBot="1" x14ac:dyDescent="0.3">
      <c r="A5" s="214">
        <v>45031</v>
      </c>
      <c r="B5" s="208"/>
      <c r="C5" s="212"/>
      <c r="D5" s="213"/>
      <c r="E5" s="213"/>
      <c r="F5" s="213">
        <f>F4+E5-D5</f>
        <v>-210196</v>
      </c>
      <c r="G5" s="210"/>
      <c r="H5" s="211"/>
    </row>
    <row r="6" spans="1:8" ht="46.5" customHeight="1" thickBot="1" x14ac:dyDescent="0.3">
      <c r="A6" s="214">
        <v>45031</v>
      </c>
      <c r="B6" s="208" t="s">
        <v>450</v>
      </c>
      <c r="C6" s="212"/>
      <c r="D6" s="213">
        <v>250</v>
      </c>
      <c r="E6" s="213"/>
      <c r="F6" s="213">
        <f t="shared" ref="F6:F19" si="0">F5+E6-D6</f>
        <v>-210446</v>
      </c>
      <c r="G6" s="210" t="s">
        <v>435</v>
      </c>
      <c r="H6" s="211" t="s">
        <v>462</v>
      </c>
    </row>
    <row r="7" spans="1:8" ht="46.5" customHeight="1" thickBot="1" x14ac:dyDescent="0.3">
      <c r="A7" s="214">
        <v>45031</v>
      </c>
      <c r="B7" s="208" t="s">
        <v>435</v>
      </c>
      <c r="C7" s="212"/>
      <c r="D7" s="213">
        <v>100</v>
      </c>
      <c r="E7" s="213"/>
      <c r="F7" s="213">
        <f t="shared" si="0"/>
        <v>-210546</v>
      </c>
      <c r="G7" s="210" t="s">
        <v>463</v>
      </c>
      <c r="H7" s="211" t="s">
        <v>464</v>
      </c>
    </row>
    <row r="8" spans="1:8" ht="46.5" customHeight="1" thickBot="1" x14ac:dyDescent="0.3">
      <c r="A8" s="214">
        <v>45031</v>
      </c>
      <c r="B8" s="208" t="s">
        <v>377</v>
      </c>
      <c r="C8" s="212"/>
      <c r="D8" s="213">
        <v>6975</v>
      </c>
      <c r="E8" s="213"/>
      <c r="F8" s="213">
        <f t="shared" si="0"/>
        <v>-217521</v>
      </c>
      <c r="G8" s="210" t="s">
        <v>377</v>
      </c>
      <c r="H8" s="211" t="s">
        <v>465</v>
      </c>
    </row>
    <row r="9" spans="1:8" ht="46.5" customHeight="1" thickBot="1" x14ac:dyDescent="0.3">
      <c r="A9" s="214">
        <v>45031</v>
      </c>
      <c r="B9" s="208" t="s">
        <v>379</v>
      </c>
      <c r="C9" s="212"/>
      <c r="D9" s="213">
        <v>1640</v>
      </c>
      <c r="E9" s="213"/>
      <c r="F9" s="213">
        <f t="shared" si="0"/>
        <v>-219161</v>
      </c>
      <c r="G9" s="210" t="s">
        <v>379</v>
      </c>
      <c r="H9" s="211" t="s">
        <v>466</v>
      </c>
    </row>
    <row r="10" spans="1:8" ht="46.5" customHeight="1" thickBot="1" x14ac:dyDescent="0.3">
      <c r="A10" s="214">
        <v>45031</v>
      </c>
      <c r="B10" s="208" t="s">
        <v>330</v>
      </c>
      <c r="C10" s="212"/>
      <c r="D10" s="213">
        <v>22800</v>
      </c>
      <c r="E10" s="213"/>
      <c r="F10" s="213">
        <f t="shared" si="0"/>
        <v>-241961</v>
      </c>
      <c r="G10" s="210" t="s">
        <v>330</v>
      </c>
      <c r="H10" s="211" t="s">
        <v>467</v>
      </c>
    </row>
    <row r="11" spans="1:8" ht="46.5" customHeight="1" thickBot="1" x14ac:dyDescent="0.3">
      <c r="A11" s="214">
        <v>45031</v>
      </c>
      <c r="B11" s="208" t="s">
        <v>405</v>
      </c>
      <c r="C11" s="212"/>
      <c r="D11" s="213">
        <v>5500</v>
      </c>
      <c r="E11" s="213"/>
      <c r="F11" s="213">
        <f t="shared" si="0"/>
        <v>-247461</v>
      </c>
      <c r="G11" s="210" t="s">
        <v>405</v>
      </c>
      <c r="H11" s="211" t="s">
        <v>468</v>
      </c>
    </row>
    <row r="12" spans="1:8" ht="46.5" customHeight="1" thickBot="1" x14ac:dyDescent="0.3">
      <c r="A12" s="214">
        <v>45031</v>
      </c>
      <c r="B12" s="208" t="s">
        <v>427</v>
      </c>
      <c r="C12" s="212"/>
      <c r="D12" s="213">
        <v>100</v>
      </c>
      <c r="E12" s="213"/>
      <c r="F12" s="213">
        <f t="shared" si="0"/>
        <v>-247561</v>
      </c>
      <c r="G12" s="210" t="s">
        <v>469</v>
      </c>
      <c r="H12" s="211" t="s">
        <v>470</v>
      </c>
    </row>
    <row r="13" spans="1:8" ht="46.5" customHeight="1" thickBot="1" x14ac:dyDescent="0.3">
      <c r="A13" s="214">
        <v>45031</v>
      </c>
      <c r="B13" s="208" t="s">
        <v>405</v>
      </c>
      <c r="C13" s="212"/>
      <c r="D13" s="213">
        <v>5500</v>
      </c>
      <c r="E13" s="213"/>
      <c r="F13" s="213">
        <f t="shared" si="0"/>
        <v>-253061</v>
      </c>
      <c r="G13" s="210" t="s">
        <v>405</v>
      </c>
      <c r="H13" s="211" t="s">
        <v>471</v>
      </c>
    </row>
    <row r="14" spans="1:8" ht="46.5" customHeight="1" thickBot="1" x14ac:dyDescent="0.3">
      <c r="A14" s="214">
        <v>45031</v>
      </c>
      <c r="B14" s="208" t="s">
        <v>375</v>
      </c>
      <c r="C14" s="212"/>
      <c r="D14" s="213">
        <v>100</v>
      </c>
      <c r="E14" s="213"/>
      <c r="F14" s="213">
        <f t="shared" si="0"/>
        <v>-253161</v>
      </c>
      <c r="G14" s="210" t="s">
        <v>375</v>
      </c>
      <c r="H14" s="211" t="s">
        <v>472</v>
      </c>
    </row>
    <row r="15" spans="1:8" ht="46.5" customHeight="1" thickBot="1" x14ac:dyDescent="0.3">
      <c r="A15" s="214">
        <v>45031</v>
      </c>
      <c r="B15" s="208" t="s">
        <v>473</v>
      </c>
      <c r="C15" s="212"/>
      <c r="D15" s="213">
        <v>2000</v>
      </c>
      <c r="E15" s="213"/>
      <c r="F15" s="213">
        <f t="shared" si="0"/>
        <v>-255161</v>
      </c>
      <c r="G15" s="210" t="s">
        <v>430</v>
      </c>
      <c r="H15" s="211" t="s">
        <v>474</v>
      </c>
    </row>
    <row r="16" spans="1:8" ht="46.5" customHeight="1" thickBot="1" x14ac:dyDescent="0.3">
      <c r="A16" s="214">
        <v>45031</v>
      </c>
      <c r="B16" s="208" t="s">
        <v>475</v>
      </c>
      <c r="C16" s="212"/>
      <c r="D16" s="213">
        <v>100</v>
      </c>
      <c r="E16" s="213"/>
      <c r="F16" s="213">
        <f t="shared" si="0"/>
        <v>-255261</v>
      </c>
      <c r="G16" s="210" t="s">
        <v>391</v>
      </c>
      <c r="H16" s="211" t="s">
        <v>476</v>
      </c>
    </row>
    <row r="17" spans="1:8" ht="46.5" customHeight="1" thickBot="1" x14ac:dyDescent="0.3">
      <c r="A17" s="214">
        <v>45031</v>
      </c>
      <c r="B17" s="208" t="s">
        <v>443</v>
      </c>
      <c r="C17" s="212"/>
      <c r="D17" s="213">
        <v>150</v>
      </c>
      <c r="E17" s="213"/>
      <c r="F17" s="213">
        <f t="shared" si="0"/>
        <v>-255411</v>
      </c>
      <c r="G17" s="210" t="s">
        <v>443</v>
      </c>
      <c r="H17" s="211" t="s">
        <v>477</v>
      </c>
    </row>
    <row r="18" spans="1:8" ht="46.5" customHeight="1" thickBot="1" x14ac:dyDescent="0.3">
      <c r="A18" s="214">
        <v>45031</v>
      </c>
      <c r="B18" s="208" t="s">
        <v>330</v>
      </c>
      <c r="C18" s="212"/>
      <c r="D18" s="213">
        <v>5700</v>
      </c>
      <c r="E18" s="213"/>
      <c r="F18" s="213">
        <f t="shared" si="0"/>
        <v>-261111</v>
      </c>
      <c r="G18" s="210" t="s">
        <v>330</v>
      </c>
      <c r="H18" s="211" t="s">
        <v>478</v>
      </c>
    </row>
    <row r="19" spans="1:8" ht="46.5" customHeight="1" thickBot="1" x14ac:dyDescent="0.3">
      <c r="A19" s="214">
        <v>45031</v>
      </c>
      <c r="B19" s="208" t="s">
        <v>505</v>
      </c>
      <c r="C19" s="212"/>
      <c r="D19" s="213">
        <v>1700</v>
      </c>
      <c r="E19" s="213"/>
      <c r="F19" s="213">
        <f t="shared" si="0"/>
        <v>-262811</v>
      </c>
      <c r="G19" s="210" t="s">
        <v>433</v>
      </c>
      <c r="H19" s="211" t="s">
        <v>479</v>
      </c>
    </row>
    <row r="20" spans="1:8" ht="46.5" customHeight="1" thickBot="1" x14ac:dyDescent="0.3">
      <c r="A20" s="207" t="s">
        <v>5</v>
      </c>
      <c r="B20" s="208"/>
      <c r="C20" s="209">
        <f>SUM(C4:C19)</f>
        <v>-210196</v>
      </c>
      <c r="D20" s="208">
        <f>SUM(D4:D19)</f>
        <v>52615</v>
      </c>
      <c r="E20" s="208">
        <f>SUM(E4:E19)</f>
        <v>0</v>
      </c>
      <c r="F20" s="213">
        <f>+C20+E20-D20</f>
        <v>-262811</v>
      </c>
      <c r="G20" s="210"/>
      <c r="H20" s="211"/>
    </row>
    <row r="21" spans="1:8" ht="23.25" x14ac:dyDescent="0.35">
      <c r="A21" s="192"/>
      <c r="B21" s="192"/>
      <c r="C21" s="192"/>
      <c r="D21" s="192"/>
      <c r="E21" s="192"/>
      <c r="F21" s="192"/>
      <c r="G21" s="192"/>
      <c r="H21" s="192"/>
    </row>
    <row r="22" spans="1:8" ht="23.25" x14ac:dyDescent="0.35">
      <c r="A22" s="192"/>
      <c r="B22" s="195" t="s">
        <v>397</v>
      </c>
      <c r="C22" s="187"/>
      <c r="D22" s="187"/>
      <c r="E22" s="187"/>
      <c r="F22" s="187"/>
      <c r="G22" s="187"/>
      <c r="H22" s="196" t="s">
        <v>9</v>
      </c>
    </row>
    <row r="23" spans="1:8" ht="23.25" x14ac:dyDescent="0.35">
      <c r="A23" s="192"/>
      <c r="B23" s="192"/>
      <c r="C23" s="192"/>
      <c r="D23" s="193"/>
      <c r="E23" s="192"/>
      <c r="F23" s="192"/>
      <c r="G23" s="192"/>
      <c r="H23" s="192"/>
    </row>
    <row r="24" spans="1:8" ht="23.25" x14ac:dyDescent="0.35">
      <c r="A24" s="192"/>
      <c r="B24" s="194" t="s">
        <v>10</v>
      </c>
      <c r="C24" s="194"/>
      <c r="D24" s="192"/>
      <c r="E24" s="192"/>
      <c r="F24" s="192"/>
      <c r="G24" s="192"/>
      <c r="H24" s="194" t="s">
        <v>11</v>
      </c>
    </row>
    <row r="31" spans="1:8" ht="23.25" x14ac:dyDescent="0.35">
      <c r="E31" s="200"/>
    </row>
    <row r="33" spans="2:8" ht="23.25" x14ac:dyDescent="0.35">
      <c r="B33" s="200"/>
      <c r="C33" s="200"/>
      <c r="D33" s="200"/>
      <c r="E33" s="200"/>
      <c r="F33" s="200"/>
      <c r="G33" s="200"/>
      <c r="H33" s="200"/>
    </row>
    <row r="34" spans="2:8" ht="23.25" x14ac:dyDescent="0.35">
      <c r="B34" s="200"/>
      <c r="C34" s="200"/>
      <c r="D34" s="200"/>
      <c r="E34" s="200"/>
      <c r="F34" s="200"/>
      <c r="G34" s="200"/>
      <c r="H34" s="200"/>
    </row>
    <row r="35" spans="2:8" ht="23.25" x14ac:dyDescent="0.35">
      <c r="B35" s="200"/>
      <c r="C35" s="200"/>
      <c r="D35" s="200"/>
      <c r="E35" s="200"/>
      <c r="F35" s="200"/>
      <c r="G35" s="200"/>
      <c r="H35" s="200"/>
    </row>
    <row r="36" spans="2:8" ht="23.25" x14ac:dyDescent="0.35">
      <c r="B36" s="200"/>
      <c r="C36" s="200"/>
      <c r="D36" s="200"/>
      <c r="E36" s="200"/>
      <c r="F36" s="200"/>
      <c r="G36" s="200"/>
      <c r="H36" s="200"/>
    </row>
    <row r="37" spans="2:8" ht="23.25" x14ac:dyDescent="0.35">
      <c r="B37" s="200"/>
      <c r="C37" s="200"/>
      <c r="D37" s="200"/>
      <c r="E37" s="200"/>
      <c r="F37" s="200"/>
      <c r="G37" s="200"/>
      <c r="H37" s="200"/>
    </row>
    <row r="38" spans="2:8" ht="23.25" x14ac:dyDescent="0.35">
      <c r="B38" s="200"/>
      <c r="C38" s="200"/>
      <c r="D38" s="200"/>
      <c r="E38" s="200"/>
      <c r="F38" s="200"/>
      <c r="G38" s="200"/>
      <c r="H38" s="200"/>
    </row>
    <row r="39" spans="2:8" ht="23.25" x14ac:dyDescent="0.35">
      <c r="B39" s="200"/>
      <c r="C39" s="200"/>
      <c r="D39" s="200"/>
      <c r="E39" s="200"/>
      <c r="F39" s="200"/>
      <c r="G39" s="200"/>
      <c r="H39" s="200"/>
    </row>
    <row r="40" spans="2:8" ht="23.25" x14ac:dyDescent="0.35">
      <c r="B40" s="200"/>
      <c r="C40" s="200"/>
      <c r="D40" s="200"/>
      <c r="E40" s="200"/>
      <c r="F40" s="200"/>
      <c r="G40" s="200"/>
      <c r="H40" s="200"/>
    </row>
    <row r="41" spans="2:8" ht="23.25" x14ac:dyDescent="0.35">
      <c r="B41" s="200"/>
      <c r="C41" s="200"/>
      <c r="D41" s="200"/>
      <c r="E41" s="200"/>
      <c r="F41" s="200"/>
      <c r="G41" s="200"/>
      <c r="H41" s="200"/>
    </row>
    <row r="42" spans="2:8" ht="23.25" x14ac:dyDescent="0.35">
      <c r="B42" s="200"/>
      <c r="C42" s="200"/>
      <c r="D42" s="200"/>
      <c r="E42" s="200"/>
      <c r="F42" s="200"/>
      <c r="G42" s="200"/>
      <c r="H42" s="200"/>
    </row>
    <row r="43" spans="2:8" ht="23.25" x14ac:dyDescent="0.35">
      <c r="B43" s="200"/>
      <c r="C43" s="200"/>
      <c r="D43" s="200"/>
      <c r="E43" s="200"/>
      <c r="F43" s="200"/>
      <c r="G43" s="200"/>
      <c r="H43" s="200"/>
    </row>
    <row r="44" spans="2:8" ht="23.25" x14ac:dyDescent="0.35">
      <c r="B44" s="200"/>
      <c r="C44" s="200"/>
      <c r="D44" s="200"/>
      <c r="E44" s="200"/>
      <c r="F44" s="200"/>
      <c r="G44" s="200"/>
      <c r="H44" s="200"/>
    </row>
    <row r="45" spans="2:8" ht="23.25" x14ac:dyDescent="0.35">
      <c r="B45" s="200"/>
      <c r="C45" s="200"/>
      <c r="D45" s="200"/>
      <c r="E45" s="200"/>
      <c r="F45" s="200"/>
      <c r="G45" s="200"/>
      <c r="H45" s="200"/>
    </row>
  </sheetData>
  <autoFilter ref="A3:H20"/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8"/>
  <sheetViews>
    <sheetView rightToLeft="1" topLeftCell="A10" zoomScale="50" zoomScaleNormal="50" workbookViewId="0">
      <selection activeCell="B25" sqref="B25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31.85546875" bestFit="1" customWidth="1"/>
    <col min="4" max="4" width="29.570312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201" t="s">
        <v>6</v>
      </c>
      <c r="B1" s="202">
        <v>45033</v>
      </c>
      <c r="C1" s="203"/>
      <c r="D1" s="204"/>
      <c r="E1" s="204"/>
      <c r="F1" s="205" t="s">
        <v>481</v>
      </c>
      <c r="G1" s="205"/>
      <c r="H1" s="205"/>
    </row>
    <row r="2" spans="1:8" ht="29.25" thickBot="1" x14ac:dyDescent="0.3">
      <c r="A2" s="206" t="s">
        <v>395</v>
      </c>
      <c r="B2" s="206"/>
      <c r="C2" s="206"/>
      <c r="D2" s="206"/>
      <c r="E2" s="206"/>
      <c r="F2" s="206"/>
      <c r="G2" s="206"/>
      <c r="H2" s="206"/>
    </row>
    <row r="3" spans="1:8" ht="46.5" customHeight="1" thickBot="1" x14ac:dyDescent="0.3">
      <c r="A3" s="207" t="s">
        <v>6</v>
      </c>
      <c r="B3" s="208" t="s">
        <v>0</v>
      </c>
      <c r="C3" s="209" t="s">
        <v>8</v>
      </c>
      <c r="D3" s="208" t="s">
        <v>1</v>
      </c>
      <c r="E3" s="208" t="s">
        <v>2</v>
      </c>
      <c r="F3" s="208" t="s">
        <v>3</v>
      </c>
      <c r="G3" s="210" t="s">
        <v>458</v>
      </c>
      <c r="H3" s="211" t="s">
        <v>7</v>
      </c>
    </row>
    <row r="4" spans="1:8" ht="46.5" customHeight="1" thickBot="1" x14ac:dyDescent="0.3">
      <c r="A4" s="207"/>
      <c r="B4" s="208" t="s">
        <v>8</v>
      </c>
      <c r="C4" s="212">
        <v>-262811</v>
      </c>
      <c r="D4" s="213"/>
      <c r="E4" s="213"/>
      <c r="F4" s="213">
        <f>C4</f>
        <v>-262811</v>
      </c>
      <c r="G4" s="210"/>
      <c r="H4" s="211"/>
    </row>
    <row r="5" spans="1:8" ht="46.5" customHeight="1" thickBot="1" x14ac:dyDescent="0.3">
      <c r="A5" s="214">
        <v>45033</v>
      </c>
      <c r="B5" s="215"/>
      <c r="C5" s="212"/>
      <c r="D5" s="213"/>
      <c r="E5" s="213"/>
      <c r="F5" s="213">
        <f>F4+E5-D5</f>
        <v>-262811</v>
      </c>
      <c r="G5" s="210"/>
      <c r="H5" s="211"/>
    </row>
    <row r="6" spans="1:8" ht="46.5" customHeight="1" thickBot="1" x14ac:dyDescent="0.3">
      <c r="A6" s="214">
        <v>45033</v>
      </c>
      <c r="B6" s="215" t="s">
        <v>405</v>
      </c>
      <c r="C6" s="212"/>
      <c r="D6" s="213">
        <v>5500</v>
      </c>
      <c r="E6" s="213"/>
      <c r="F6" s="213">
        <f t="shared" ref="F6:F22" si="0">F5+E6-D6</f>
        <v>-268311</v>
      </c>
      <c r="G6" s="210" t="s">
        <v>405</v>
      </c>
      <c r="H6" s="216" t="s">
        <v>483</v>
      </c>
    </row>
    <row r="7" spans="1:8" ht="46.5" customHeight="1" thickBot="1" x14ac:dyDescent="0.3">
      <c r="A7" s="214">
        <v>45033</v>
      </c>
      <c r="B7" s="215" t="s">
        <v>430</v>
      </c>
      <c r="C7" s="212"/>
      <c r="D7" s="213">
        <v>2000</v>
      </c>
      <c r="E7" s="213"/>
      <c r="F7" s="213">
        <f t="shared" si="0"/>
        <v>-270311</v>
      </c>
      <c r="G7" s="210" t="s">
        <v>430</v>
      </c>
      <c r="H7" s="216" t="s">
        <v>482</v>
      </c>
    </row>
    <row r="8" spans="1:8" ht="46.5" customHeight="1" thickBot="1" x14ac:dyDescent="0.3">
      <c r="A8" s="214">
        <v>45033</v>
      </c>
      <c r="B8" s="215" t="s">
        <v>433</v>
      </c>
      <c r="C8" s="212"/>
      <c r="D8" s="213">
        <v>135</v>
      </c>
      <c r="E8" s="213"/>
      <c r="F8" s="213">
        <f t="shared" si="0"/>
        <v>-270446</v>
      </c>
      <c r="G8" s="210" t="s">
        <v>433</v>
      </c>
      <c r="H8" s="216" t="s">
        <v>484</v>
      </c>
    </row>
    <row r="9" spans="1:8" ht="46.5" customHeight="1" thickBot="1" x14ac:dyDescent="0.3">
      <c r="A9" s="214">
        <v>45033</v>
      </c>
      <c r="B9" s="215" t="s">
        <v>435</v>
      </c>
      <c r="C9" s="212"/>
      <c r="D9" s="213">
        <v>100</v>
      </c>
      <c r="E9" s="213"/>
      <c r="F9" s="213">
        <f t="shared" si="0"/>
        <v>-270546</v>
      </c>
      <c r="G9" s="210" t="s">
        <v>435</v>
      </c>
      <c r="H9" s="216" t="s">
        <v>485</v>
      </c>
    </row>
    <row r="10" spans="1:8" ht="46.5" customHeight="1" thickBot="1" x14ac:dyDescent="0.3">
      <c r="A10" s="214">
        <v>45033</v>
      </c>
      <c r="B10" s="215" t="s">
        <v>486</v>
      </c>
      <c r="C10" s="212"/>
      <c r="D10" s="213">
        <v>220</v>
      </c>
      <c r="E10" s="213"/>
      <c r="F10" s="213">
        <f t="shared" si="0"/>
        <v>-270766</v>
      </c>
      <c r="G10" s="210" t="s">
        <v>486</v>
      </c>
      <c r="H10" s="216" t="s">
        <v>487</v>
      </c>
    </row>
    <row r="11" spans="1:8" ht="46.5" customHeight="1" thickBot="1" x14ac:dyDescent="0.3">
      <c r="A11" s="214">
        <v>45033</v>
      </c>
      <c r="B11" s="215" t="s">
        <v>435</v>
      </c>
      <c r="C11" s="212"/>
      <c r="D11" s="213">
        <v>30</v>
      </c>
      <c r="E11" s="213"/>
      <c r="F11" s="213">
        <f t="shared" si="0"/>
        <v>-270796</v>
      </c>
      <c r="G11" s="210" t="s">
        <v>435</v>
      </c>
      <c r="H11" s="216" t="s">
        <v>488</v>
      </c>
    </row>
    <row r="12" spans="1:8" ht="46.5" customHeight="1" thickBot="1" x14ac:dyDescent="0.3">
      <c r="A12" s="214">
        <v>45033</v>
      </c>
      <c r="B12" s="215" t="s">
        <v>435</v>
      </c>
      <c r="C12" s="212"/>
      <c r="D12" s="213">
        <v>850</v>
      </c>
      <c r="E12" s="213"/>
      <c r="F12" s="213">
        <f t="shared" si="0"/>
        <v>-271646</v>
      </c>
      <c r="G12" s="210" t="s">
        <v>435</v>
      </c>
      <c r="H12" s="216" t="s">
        <v>496</v>
      </c>
    </row>
    <row r="13" spans="1:8" ht="46.5" customHeight="1" thickBot="1" x14ac:dyDescent="0.3">
      <c r="A13" s="214">
        <v>45033</v>
      </c>
      <c r="B13" s="215" t="s">
        <v>443</v>
      </c>
      <c r="C13" s="212"/>
      <c r="D13" s="213">
        <v>150</v>
      </c>
      <c r="E13" s="213"/>
      <c r="F13" s="213">
        <f t="shared" si="0"/>
        <v>-271796</v>
      </c>
      <c r="G13" s="210" t="s">
        <v>443</v>
      </c>
      <c r="H13" s="216" t="s">
        <v>489</v>
      </c>
    </row>
    <row r="14" spans="1:8" ht="46.5" customHeight="1" thickBot="1" x14ac:dyDescent="0.3">
      <c r="A14" s="214">
        <v>45033</v>
      </c>
      <c r="B14" s="215" t="s">
        <v>431</v>
      </c>
      <c r="C14" s="212"/>
      <c r="D14" s="213">
        <v>400</v>
      </c>
      <c r="E14" s="213"/>
      <c r="F14" s="213">
        <f t="shared" si="0"/>
        <v>-272196</v>
      </c>
      <c r="G14" s="210" t="s">
        <v>431</v>
      </c>
      <c r="H14" s="216" t="s">
        <v>490</v>
      </c>
    </row>
    <row r="15" spans="1:8" ht="46.5" customHeight="1" thickBot="1" x14ac:dyDescent="0.3">
      <c r="A15" s="214">
        <v>45033</v>
      </c>
      <c r="B15" s="215" t="s">
        <v>469</v>
      </c>
      <c r="C15" s="212"/>
      <c r="D15" s="213">
        <v>300</v>
      </c>
      <c r="E15" s="213"/>
      <c r="F15" s="213">
        <f t="shared" si="0"/>
        <v>-272496</v>
      </c>
      <c r="G15" s="210" t="s">
        <v>469</v>
      </c>
      <c r="H15" s="216" t="s">
        <v>491</v>
      </c>
    </row>
    <row r="16" spans="1:8" ht="46.5" customHeight="1" thickBot="1" x14ac:dyDescent="0.3">
      <c r="A16" s="214">
        <v>45033</v>
      </c>
      <c r="B16" s="215" t="s">
        <v>330</v>
      </c>
      <c r="C16" s="212"/>
      <c r="D16" s="213">
        <v>38000</v>
      </c>
      <c r="E16" s="213"/>
      <c r="F16" s="213">
        <f t="shared" si="0"/>
        <v>-310496</v>
      </c>
      <c r="G16" s="210" t="s">
        <v>330</v>
      </c>
      <c r="H16" s="216" t="s">
        <v>492</v>
      </c>
    </row>
    <row r="17" spans="1:8" ht="46.5" customHeight="1" thickBot="1" x14ac:dyDescent="0.3">
      <c r="A17" s="214">
        <v>45033</v>
      </c>
      <c r="B17" s="215" t="s">
        <v>405</v>
      </c>
      <c r="C17" s="212"/>
      <c r="D17" s="213">
        <v>5500</v>
      </c>
      <c r="E17" s="213"/>
      <c r="F17" s="213">
        <f t="shared" si="0"/>
        <v>-315996</v>
      </c>
      <c r="G17" s="210" t="s">
        <v>405</v>
      </c>
      <c r="H17" s="216" t="s">
        <v>483</v>
      </c>
    </row>
    <row r="18" spans="1:8" ht="46.5" customHeight="1" thickBot="1" x14ac:dyDescent="0.3">
      <c r="A18" s="214">
        <v>45033</v>
      </c>
      <c r="B18" s="215" t="s">
        <v>430</v>
      </c>
      <c r="C18" s="212"/>
      <c r="D18" s="213">
        <v>2000</v>
      </c>
      <c r="E18" s="213"/>
      <c r="F18" s="213">
        <f t="shared" si="0"/>
        <v>-317996</v>
      </c>
      <c r="G18" s="210" t="s">
        <v>430</v>
      </c>
      <c r="H18" s="216" t="s">
        <v>482</v>
      </c>
    </row>
    <row r="19" spans="1:8" ht="46.5" customHeight="1" thickBot="1" x14ac:dyDescent="0.3">
      <c r="A19" s="214">
        <v>45033</v>
      </c>
      <c r="B19" s="215" t="s">
        <v>469</v>
      </c>
      <c r="C19" s="212"/>
      <c r="D19" s="213">
        <v>50</v>
      </c>
      <c r="E19" s="213"/>
      <c r="F19" s="213">
        <f t="shared" si="0"/>
        <v>-318046</v>
      </c>
      <c r="G19" s="210" t="s">
        <v>469</v>
      </c>
      <c r="H19" s="216" t="s">
        <v>493</v>
      </c>
    </row>
    <row r="20" spans="1:8" ht="46.5" customHeight="1" thickBot="1" x14ac:dyDescent="0.3">
      <c r="A20" s="214">
        <v>45033</v>
      </c>
      <c r="B20" s="215" t="s">
        <v>405</v>
      </c>
      <c r="C20" s="212"/>
      <c r="D20" s="213">
        <v>5500</v>
      </c>
      <c r="E20" s="213"/>
      <c r="F20" s="213">
        <f t="shared" si="0"/>
        <v>-323546</v>
      </c>
      <c r="G20" s="210" t="s">
        <v>405</v>
      </c>
      <c r="H20" s="216" t="s">
        <v>483</v>
      </c>
    </row>
    <row r="21" spans="1:8" ht="46.5" customHeight="1" thickBot="1" x14ac:dyDescent="0.3">
      <c r="A21" s="214">
        <v>45033</v>
      </c>
      <c r="B21" s="215" t="s">
        <v>494</v>
      </c>
      <c r="C21" s="212"/>
      <c r="D21" s="213">
        <v>600</v>
      </c>
      <c r="E21" s="213"/>
      <c r="F21" s="213">
        <f t="shared" si="0"/>
        <v>-324146</v>
      </c>
      <c r="G21" s="210" t="s">
        <v>494</v>
      </c>
      <c r="H21" s="216" t="s">
        <v>495</v>
      </c>
    </row>
    <row r="22" spans="1:8" ht="46.5" customHeight="1" thickBot="1" x14ac:dyDescent="0.3">
      <c r="A22" s="214">
        <v>45033</v>
      </c>
      <c r="B22" s="215" t="s">
        <v>430</v>
      </c>
      <c r="C22" s="212"/>
      <c r="D22" s="213">
        <v>2000</v>
      </c>
      <c r="E22" s="213"/>
      <c r="F22" s="213">
        <f t="shared" si="0"/>
        <v>-326146</v>
      </c>
      <c r="G22" s="210" t="s">
        <v>430</v>
      </c>
      <c r="H22" s="216" t="s">
        <v>482</v>
      </c>
    </row>
    <row r="23" spans="1:8" ht="46.5" customHeight="1" thickBot="1" x14ac:dyDescent="0.3">
      <c r="A23" s="207" t="s">
        <v>5</v>
      </c>
      <c r="B23" s="208"/>
      <c r="C23" s="212">
        <f>SUM(C4:C22)</f>
        <v>-262811</v>
      </c>
      <c r="D23" s="213">
        <f>SUM(D4:D22)</f>
        <v>63335</v>
      </c>
      <c r="E23" s="213">
        <f>SUM(E4:E22)</f>
        <v>0</v>
      </c>
      <c r="F23" s="213">
        <f>+C23+E23-D23</f>
        <v>-326146</v>
      </c>
      <c r="G23" s="210"/>
      <c r="H23" s="211"/>
    </row>
    <row r="24" spans="1:8" ht="23.25" x14ac:dyDescent="0.35">
      <c r="A24" s="192"/>
      <c r="B24" s="192"/>
      <c r="C24" s="192"/>
      <c r="D24" s="192"/>
      <c r="E24" s="192"/>
      <c r="F24" s="192"/>
      <c r="G24" s="192"/>
      <c r="H24" s="192"/>
    </row>
    <row r="25" spans="1:8" ht="23.25" x14ac:dyDescent="0.35">
      <c r="A25" s="192"/>
      <c r="B25" s="195" t="s">
        <v>397</v>
      </c>
      <c r="C25" s="187"/>
      <c r="D25" s="187"/>
      <c r="E25" s="187"/>
      <c r="F25" s="187"/>
      <c r="G25" s="187"/>
      <c r="H25" s="196" t="s">
        <v>9</v>
      </c>
    </row>
    <row r="26" spans="1:8" ht="23.25" x14ac:dyDescent="0.35">
      <c r="A26" s="192"/>
      <c r="B26" s="192"/>
      <c r="C26" s="192"/>
      <c r="D26" s="193"/>
      <c r="E26" s="192"/>
      <c r="F26" s="192"/>
      <c r="G26" s="192"/>
      <c r="H26" s="192"/>
    </row>
    <row r="27" spans="1:8" ht="23.25" x14ac:dyDescent="0.35">
      <c r="A27" s="192"/>
      <c r="B27" s="194" t="s">
        <v>10</v>
      </c>
      <c r="C27" s="194"/>
      <c r="D27" s="192"/>
      <c r="E27" s="192"/>
      <c r="F27" s="192"/>
      <c r="G27" s="192"/>
      <c r="H27" s="194" t="s">
        <v>11</v>
      </c>
    </row>
    <row r="34" spans="2:8" ht="23.25" x14ac:dyDescent="0.35">
      <c r="E34" s="200"/>
    </row>
    <row r="36" spans="2:8" ht="23.25" x14ac:dyDescent="0.35">
      <c r="B36" s="200"/>
      <c r="C36" s="200"/>
      <c r="D36" s="200"/>
      <c r="E36" s="200"/>
      <c r="F36" s="200"/>
      <c r="G36" s="200"/>
      <c r="H36" s="200"/>
    </row>
    <row r="37" spans="2:8" ht="23.25" x14ac:dyDescent="0.35">
      <c r="B37" s="200"/>
      <c r="C37" s="200"/>
      <c r="D37" s="200"/>
      <c r="E37" s="200"/>
      <c r="F37" s="200"/>
      <c r="G37" s="200"/>
      <c r="H37" s="200"/>
    </row>
    <row r="38" spans="2:8" ht="23.25" x14ac:dyDescent="0.35">
      <c r="B38" s="200"/>
      <c r="C38" s="200"/>
      <c r="D38" s="200"/>
      <c r="E38" s="200"/>
      <c r="F38" s="200"/>
      <c r="G38" s="200"/>
      <c r="H38" s="200"/>
    </row>
    <row r="39" spans="2:8" ht="23.25" x14ac:dyDescent="0.35">
      <c r="B39" s="200"/>
      <c r="C39" s="200"/>
      <c r="D39" s="200"/>
      <c r="E39" s="200"/>
      <c r="F39" s="200"/>
      <c r="G39" s="200"/>
      <c r="H39" s="200"/>
    </row>
    <row r="40" spans="2:8" ht="23.25" x14ac:dyDescent="0.35">
      <c r="B40" s="200"/>
      <c r="C40" s="200"/>
      <c r="D40" s="200"/>
      <c r="E40" s="200"/>
      <c r="F40" s="200"/>
      <c r="G40" s="200"/>
      <c r="H40" s="200"/>
    </row>
    <row r="41" spans="2:8" ht="23.25" x14ac:dyDescent="0.35">
      <c r="B41" s="200"/>
      <c r="C41" s="200"/>
      <c r="D41" s="200"/>
      <c r="E41" s="200"/>
      <c r="F41" s="200"/>
      <c r="G41" s="200"/>
      <c r="H41" s="200"/>
    </row>
    <row r="42" spans="2:8" ht="23.25" x14ac:dyDescent="0.35">
      <c r="B42" s="200"/>
      <c r="C42" s="200"/>
      <c r="D42" s="200"/>
      <c r="E42" s="200"/>
      <c r="F42" s="200"/>
      <c r="G42" s="200"/>
      <c r="H42" s="200"/>
    </row>
    <row r="43" spans="2:8" ht="23.25" x14ac:dyDescent="0.35">
      <c r="B43" s="200"/>
      <c r="C43" s="200"/>
      <c r="D43" s="200"/>
      <c r="E43" s="200"/>
      <c r="F43" s="200"/>
      <c r="G43" s="200"/>
      <c r="H43" s="200"/>
    </row>
    <row r="44" spans="2:8" ht="23.25" x14ac:dyDescent="0.35">
      <c r="B44" s="200"/>
      <c r="C44" s="200"/>
      <c r="D44" s="200"/>
      <c r="E44" s="200"/>
      <c r="F44" s="200"/>
      <c r="G44" s="200"/>
      <c r="H44" s="200"/>
    </row>
    <row r="45" spans="2:8" ht="23.25" x14ac:dyDescent="0.35">
      <c r="B45" s="200"/>
      <c r="C45" s="200"/>
      <c r="D45" s="200"/>
      <c r="E45" s="200"/>
      <c r="F45" s="200"/>
      <c r="G45" s="200"/>
      <c r="H45" s="200"/>
    </row>
    <row r="46" spans="2:8" ht="23.25" x14ac:dyDescent="0.35">
      <c r="B46" s="200"/>
      <c r="C46" s="200"/>
      <c r="D46" s="200"/>
      <c r="E46" s="200"/>
      <c r="F46" s="200"/>
      <c r="G46" s="200"/>
      <c r="H46" s="200"/>
    </row>
    <row r="47" spans="2:8" ht="23.25" x14ac:dyDescent="0.35">
      <c r="B47" s="200"/>
      <c r="C47" s="200"/>
      <c r="D47" s="200"/>
      <c r="E47" s="200"/>
      <c r="F47" s="200"/>
      <c r="G47" s="200"/>
      <c r="H47" s="200"/>
    </row>
    <row r="48" spans="2:8" ht="23.25" x14ac:dyDescent="0.35">
      <c r="B48" s="200"/>
      <c r="C48" s="200"/>
      <c r="D48" s="200"/>
      <c r="E48" s="200"/>
      <c r="F48" s="200"/>
      <c r="G48" s="200"/>
      <c r="H48" s="200"/>
    </row>
    <row r="488" spans="8:8" ht="21" x14ac:dyDescent="0.45">
      <c r="H488" s="288" t="s">
        <v>618</v>
      </c>
    </row>
  </sheetData>
  <autoFilter ref="A3:H23"/>
  <printOptions horizontalCentered="1" verticalCentered="1"/>
  <pageMargins left="0" right="0" top="0" bottom="0" header="0.3" footer="0.3"/>
  <pageSetup paperSize="9" scale="1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rightToLeft="1" topLeftCell="A11" zoomScale="50" zoomScaleNormal="50" workbookViewId="0">
      <selection activeCell="B27" sqref="B27"/>
    </sheetView>
  </sheetViews>
  <sheetFormatPr defaultRowHeight="15" x14ac:dyDescent="0.25"/>
  <cols>
    <col min="1" max="1" width="27.85546875" style="255" customWidth="1"/>
    <col min="2" max="2" width="64.7109375" style="255" customWidth="1"/>
    <col min="3" max="3" width="35.5703125" style="255" bestFit="1" customWidth="1"/>
    <col min="4" max="5" width="33.28515625" style="255" bestFit="1" customWidth="1"/>
    <col min="6" max="6" width="35.5703125" style="255" bestFit="1" customWidth="1"/>
    <col min="7" max="7" width="34.42578125" style="255" customWidth="1"/>
    <col min="8" max="8" width="97.42578125" style="255" bestFit="1" customWidth="1"/>
    <col min="9" max="16384" width="9.140625" style="255"/>
  </cols>
  <sheetData>
    <row r="1" spans="1:8" ht="28.5" x14ac:dyDescent="0.25">
      <c r="A1" s="217" t="s">
        <v>6</v>
      </c>
      <c r="B1" s="202">
        <v>45034</v>
      </c>
      <c r="C1" s="203"/>
      <c r="D1" s="204"/>
      <c r="E1" s="204"/>
      <c r="F1" s="217" t="s">
        <v>514</v>
      </c>
      <c r="G1" s="217"/>
      <c r="H1" s="217"/>
    </row>
    <row r="2" spans="1:8" s="256" customFormat="1" ht="40.5" customHeight="1" thickBot="1" x14ac:dyDescent="0.3">
      <c r="A2" s="339" t="s">
        <v>395</v>
      </c>
      <c r="B2" s="339"/>
      <c r="C2" s="339"/>
      <c r="D2" s="339"/>
      <c r="E2" s="339"/>
      <c r="F2" s="339"/>
      <c r="G2" s="254"/>
      <c r="H2" s="254"/>
    </row>
    <row r="3" spans="1:8" s="256" customFormat="1" ht="40.5" customHeight="1" thickBot="1" x14ac:dyDescent="0.3">
      <c r="A3" s="245" t="s">
        <v>6</v>
      </c>
      <c r="B3" s="246" t="s">
        <v>0</v>
      </c>
      <c r="C3" s="247" t="s">
        <v>8</v>
      </c>
      <c r="D3" s="246" t="s">
        <v>1</v>
      </c>
      <c r="E3" s="246" t="s">
        <v>2</v>
      </c>
      <c r="F3" s="246" t="s">
        <v>3</v>
      </c>
      <c r="G3" s="248" t="s">
        <v>458</v>
      </c>
      <c r="H3" s="249" t="s">
        <v>7</v>
      </c>
    </row>
    <row r="4" spans="1:8" s="256" customFormat="1" ht="40.5" customHeight="1" thickBot="1" x14ac:dyDescent="0.3">
      <c r="A4" s="245"/>
      <c r="B4" s="246" t="s">
        <v>8</v>
      </c>
      <c r="C4" s="250">
        <v>-326146</v>
      </c>
      <c r="D4" s="251"/>
      <c r="E4" s="251"/>
      <c r="F4" s="251">
        <f>C4</f>
        <v>-326146</v>
      </c>
      <c r="G4" s="248"/>
      <c r="H4" s="249"/>
    </row>
    <row r="5" spans="1:8" s="256" customFormat="1" ht="40.5" customHeight="1" thickBot="1" x14ac:dyDescent="0.3">
      <c r="A5" s="252">
        <v>45034</v>
      </c>
      <c r="B5" s="246" t="s">
        <v>515</v>
      </c>
      <c r="C5" s="250"/>
      <c r="D5" s="251"/>
      <c r="E5" s="251">
        <v>10000</v>
      </c>
      <c r="F5" s="251">
        <f>F4+E5-D5</f>
        <v>-316146</v>
      </c>
      <c r="G5" s="248"/>
      <c r="H5" s="249"/>
    </row>
    <row r="6" spans="1:8" s="256" customFormat="1" ht="40.5" customHeight="1" thickBot="1" x14ac:dyDescent="0.3">
      <c r="A6" s="252">
        <v>45034</v>
      </c>
      <c r="B6" s="246" t="s">
        <v>430</v>
      </c>
      <c r="C6" s="250"/>
      <c r="D6" s="251">
        <v>2000</v>
      </c>
      <c r="E6" s="251"/>
      <c r="F6" s="251">
        <f t="shared" ref="F6:F24" si="0">F5+E6-D6</f>
        <v>-318146</v>
      </c>
      <c r="G6" s="248" t="s">
        <v>430</v>
      </c>
      <c r="H6" s="249" t="s">
        <v>497</v>
      </c>
    </row>
    <row r="7" spans="1:8" s="256" customFormat="1" ht="40.5" customHeight="1" thickBot="1" x14ac:dyDescent="0.3">
      <c r="A7" s="252">
        <v>45034</v>
      </c>
      <c r="B7" s="246" t="s">
        <v>377</v>
      </c>
      <c r="C7" s="250"/>
      <c r="D7" s="251">
        <v>4500</v>
      </c>
      <c r="E7" s="251"/>
      <c r="F7" s="251">
        <f t="shared" si="0"/>
        <v>-322646</v>
      </c>
      <c r="G7" s="248" t="s">
        <v>377</v>
      </c>
      <c r="H7" s="249" t="s">
        <v>498</v>
      </c>
    </row>
    <row r="8" spans="1:8" s="256" customFormat="1" ht="40.5" customHeight="1" thickBot="1" x14ac:dyDescent="0.3">
      <c r="A8" s="252">
        <v>45034</v>
      </c>
      <c r="B8" s="246" t="s">
        <v>379</v>
      </c>
      <c r="C8" s="250"/>
      <c r="D8" s="251">
        <v>4100</v>
      </c>
      <c r="E8" s="251"/>
      <c r="F8" s="251">
        <f t="shared" si="0"/>
        <v>-326746</v>
      </c>
      <c r="G8" s="248" t="s">
        <v>379</v>
      </c>
      <c r="H8" s="249" t="s">
        <v>499</v>
      </c>
    </row>
    <row r="9" spans="1:8" s="256" customFormat="1" ht="40.5" customHeight="1" thickBot="1" x14ac:dyDescent="0.3">
      <c r="A9" s="252">
        <v>45034</v>
      </c>
      <c r="B9" s="246" t="s">
        <v>330</v>
      </c>
      <c r="C9" s="250"/>
      <c r="D9" s="251">
        <v>9500</v>
      </c>
      <c r="E9" s="251"/>
      <c r="F9" s="251">
        <f t="shared" si="0"/>
        <v>-336246</v>
      </c>
      <c r="G9" s="248" t="s">
        <v>330</v>
      </c>
      <c r="H9" s="249" t="s">
        <v>500</v>
      </c>
    </row>
    <row r="10" spans="1:8" s="256" customFormat="1" ht="40.5" customHeight="1" thickBot="1" x14ac:dyDescent="0.3">
      <c r="A10" s="252">
        <v>45034</v>
      </c>
      <c r="B10" s="246" t="s">
        <v>405</v>
      </c>
      <c r="C10" s="250"/>
      <c r="D10" s="251">
        <v>5500</v>
      </c>
      <c r="E10" s="251"/>
      <c r="F10" s="251">
        <f t="shared" si="0"/>
        <v>-341746</v>
      </c>
      <c r="G10" s="248" t="s">
        <v>405</v>
      </c>
      <c r="H10" s="249" t="s">
        <v>501</v>
      </c>
    </row>
    <row r="11" spans="1:8" s="256" customFormat="1" ht="40.5" customHeight="1" thickBot="1" x14ac:dyDescent="0.3">
      <c r="A11" s="252">
        <v>45034</v>
      </c>
      <c r="B11" s="246" t="s">
        <v>330</v>
      </c>
      <c r="C11" s="250"/>
      <c r="D11" s="251">
        <v>9500</v>
      </c>
      <c r="E11" s="251"/>
      <c r="F11" s="251">
        <f t="shared" si="0"/>
        <v>-351246</v>
      </c>
      <c r="G11" s="248" t="s">
        <v>330</v>
      </c>
      <c r="H11" s="249" t="s">
        <v>500</v>
      </c>
    </row>
    <row r="12" spans="1:8" s="256" customFormat="1" ht="40.5" customHeight="1" thickBot="1" x14ac:dyDescent="0.3">
      <c r="A12" s="252">
        <v>45034</v>
      </c>
      <c r="B12" s="246" t="s">
        <v>405</v>
      </c>
      <c r="C12" s="250"/>
      <c r="D12" s="251">
        <v>5500</v>
      </c>
      <c r="E12" s="251"/>
      <c r="F12" s="251">
        <f t="shared" si="0"/>
        <v>-356746</v>
      </c>
      <c r="G12" s="248" t="s">
        <v>405</v>
      </c>
      <c r="H12" s="249" t="s">
        <v>501</v>
      </c>
    </row>
    <row r="13" spans="1:8" s="256" customFormat="1" ht="40.5" customHeight="1" thickBot="1" x14ac:dyDescent="0.3">
      <c r="A13" s="252">
        <v>45034</v>
      </c>
      <c r="B13" s="246" t="s">
        <v>469</v>
      </c>
      <c r="C13" s="250"/>
      <c r="D13" s="251">
        <v>250</v>
      </c>
      <c r="E13" s="251"/>
      <c r="F13" s="251">
        <f t="shared" si="0"/>
        <v>-356996</v>
      </c>
      <c r="G13" s="248" t="s">
        <v>469</v>
      </c>
      <c r="H13" s="249" t="s">
        <v>502</v>
      </c>
    </row>
    <row r="14" spans="1:8" s="256" customFormat="1" ht="40.5" customHeight="1" thickBot="1" x14ac:dyDescent="0.3">
      <c r="A14" s="252">
        <v>45034</v>
      </c>
      <c r="B14" s="246" t="s">
        <v>503</v>
      </c>
      <c r="C14" s="250"/>
      <c r="D14" s="251">
        <v>100</v>
      </c>
      <c r="E14" s="251"/>
      <c r="F14" s="251">
        <f t="shared" si="0"/>
        <v>-357096</v>
      </c>
      <c r="G14" s="248" t="s">
        <v>503</v>
      </c>
      <c r="H14" s="249" t="s">
        <v>504</v>
      </c>
    </row>
    <row r="15" spans="1:8" s="256" customFormat="1" ht="40.5" customHeight="1" thickBot="1" x14ac:dyDescent="0.3">
      <c r="A15" s="252">
        <v>45034</v>
      </c>
      <c r="B15" s="246" t="s">
        <v>505</v>
      </c>
      <c r="C15" s="250"/>
      <c r="D15" s="251">
        <v>400</v>
      </c>
      <c r="E15" s="251"/>
      <c r="F15" s="251">
        <f t="shared" si="0"/>
        <v>-357496</v>
      </c>
      <c r="G15" s="248" t="s">
        <v>505</v>
      </c>
      <c r="H15" s="249" t="s">
        <v>506</v>
      </c>
    </row>
    <row r="16" spans="1:8" s="256" customFormat="1" ht="40.5" customHeight="1" thickBot="1" x14ac:dyDescent="0.3">
      <c r="A16" s="252">
        <v>45034</v>
      </c>
      <c r="B16" s="246" t="s">
        <v>435</v>
      </c>
      <c r="C16" s="250"/>
      <c r="D16" s="251">
        <v>150</v>
      </c>
      <c r="E16" s="251"/>
      <c r="F16" s="251">
        <f t="shared" si="0"/>
        <v>-357646</v>
      </c>
      <c r="G16" s="248" t="s">
        <v>435</v>
      </c>
      <c r="H16" s="249" t="s">
        <v>507</v>
      </c>
    </row>
    <row r="17" spans="1:8" s="256" customFormat="1" ht="40.5" customHeight="1" thickBot="1" x14ac:dyDescent="0.3">
      <c r="A17" s="252">
        <v>45034</v>
      </c>
      <c r="B17" s="246" t="s">
        <v>391</v>
      </c>
      <c r="C17" s="250"/>
      <c r="D17" s="251">
        <v>1350</v>
      </c>
      <c r="E17" s="251"/>
      <c r="F17" s="251">
        <f t="shared" si="0"/>
        <v>-358996</v>
      </c>
      <c r="G17" s="248" t="s">
        <v>391</v>
      </c>
      <c r="H17" s="249" t="s">
        <v>508</v>
      </c>
    </row>
    <row r="18" spans="1:8" s="256" customFormat="1" ht="40.5" customHeight="1" thickBot="1" x14ac:dyDescent="0.3">
      <c r="A18" s="252">
        <v>45034</v>
      </c>
      <c r="B18" s="246" t="s">
        <v>443</v>
      </c>
      <c r="C18" s="250"/>
      <c r="D18" s="251">
        <v>150</v>
      </c>
      <c r="E18" s="251"/>
      <c r="F18" s="251">
        <f t="shared" si="0"/>
        <v>-359146</v>
      </c>
      <c r="G18" s="248" t="s">
        <v>443</v>
      </c>
      <c r="H18" s="249" t="s">
        <v>509</v>
      </c>
    </row>
    <row r="19" spans="1:8" s="256" customFormat="1" ht="40.5" customHeight="1" thickBot="1" x14ac:dyDescent="0.3">
      <c r="A19" s="252">
        <v>45034</v>
      </c>
      <c r="B19" s="246" t="s">
        <v>469</v>
      </c>
      <c r="C19" s="250"/>
      <c r="D19" s="251">
        <v>50</v>
      </c>
      <c r="E19" s="251"/>
      <c r="F19" s="251">
        <f t="shared" si="0"/>
        <v>-359196</v>
      </c>
      <c r="G19" s="248" t="s">
        <v>469</v>
      </c>
      <c r="H19" s="249" t="s">
        <v>510</v>
      </c>
    </row>
    <row r="20" spans="1:8" s="256" customFormat="1" ht="40.5" customHeight="1" thickBot="1" x14ac:dyDescent="0.3">
      <c r="A20" s="252">
        <v>45034</v>
      </c>
      <c r="B20" s="246" t="s">
        <v>469</v>
      </c>
      <c r="C20" s="250"/>
      <c r="D20" s="251">
        <v>100</v>
      </c>
      <c r="E20" s="251"/>
      <c r="F20" s="251">
        <f t="shared" si="0"/>
        <v>-359296</v>
      </c>
      <c r="G20" s="248" t="s">
        <v>469</v>
      </c>
      <c r="H20" s="249" t="s">
        <v>511</v>
      </c>
    </row>
    <row r="21" spans="1:8" s="256" customFormat="1" ht="40.5" customHeight="1" thickBot="1" x14ac:dyDescent="0.3">
      <c r="A21" s="252">
        <v>45034</v>
      </c>
      <c r="B21" s="246" t="s">
        <v>330</v>
      </c>
      <c r="C21" s="250"/>
      <c r="D21" s="251">
        <v>5700</v>
      </c>
      <c r="E21" s="251"/>
      <c r="F21" s="251">
        <f t="shared" si="0"/>
        <v>-364996</v>
      </c>
      <c r="G21" s="248" t="s">
        <v>330</v>
      </c>
      <c r="H21" s="249" t="s">
        <v>512</v>
      </c>
    </row>
    <row r="22" spans="1:8" s="256" customFormat="1" ht="40.5" customHeight="1" thickBot="1" x14ac:dyDescent="0.3">
      <c r="A22" s="252">
        <v>45034</v>
      </c>
      <c r="B22" s="246" t="s">
        <v>451</v>
      </c>
      <c r="C22" s="250"/>
      <c r="D22" s="251">
        <v>250</v>
      </c>
      <c r="E22" s="251"/>
      <c r="F22" s="251">
        <f t="shared" si="0"/>
        <v>-365246</v>
      </c>
      <c r="G22" s="248" t="s">
        <v>450</v>
      </c>
      <c r="H22" s="249" t="s">
        <v>504</v>
      </c>
    </row>
    <row r="23" spans="1:8" s="256" customFormat="1" ht="40.5" customHeight="1" thickBot="1" x14ac:dyDescent="0.3">
      <c r="A23" s="252">
        <v>45034</v>
      </c>
      <c r="B23" s="246" t="s">
        <v>435</v>
      </c>
      <c r="C23" s="250"/>
      <c r="D23" s="251">
        <v>20000</v>
      </c>
      <c r="E23" s="251"/>
      <c r="F23" s="251">
        <f t="shared" si="0"/>
        <v>-385246</v>
      </c>
      <c r="G23" s="248" t="s">
        <v>513</v>
      </c>
      <c r="H23" s="249" t="s">
        <v>516</v>
      </c>
    </row>
    <row r="24" spans="1:8" s="256" customFormat="1" ht="40.5" customHeight="1" thickBot="1" x14ac:dyDescent="0.3">
      <c r="A24" s="252">
        <v>45034</v>
      </c>
      <c r="B24" s="246" t="s">
        <v>330</v>
      </c>
      <c r="C24" s="250"/>
      <c r="D24" s="251">
        <v>9500</v>
      </c>
      <c r="E24" s="251"/>
      <c r="F24" s="251">
        <f t="shared" si="0"/>
        <v>-394746</v>
      </c>
      <c r="G24" s="248" t="s">
        <v>330</v>
      </c>
      <c r="H24" s="249" t="s">
        <v>500</v>
      </c>
    </row>
    <row r="25" spans="1:8" s="256" customFormat="1" ht="40.5" customHeight="1" thickBot="1" x14ac:dyDescent="0.3">
      <c r="A25" s="245" t="s">
        <v>5</v>
      </c>
      <c r="B25" s="246"/>
      <c r="C25" s="250">
        <f>SUM(C4:C24)</f>
        <v>-326146</v>
      </c>
      <c r="D25" s="251">
        <f>SUM(D4:D24)</f>
        <v>78600</v>
      </c>
      <c r="E25" s="251">
        <f>SUM(E4:E24)</f>
        <v>10000</v>
      </c>
      <c r="F25" s="251">
        <f>+C25+E25-D25</f>
        <v>-394746</v>
      </c>
      <c r="G25" s="248"/>
      <c r="H25" s="249"/>
    </row>
    <row r="26" spans="1:8" s="256" customFormat="1" ht="40.5" customHeight="1" x14ac:dyDescent="0.25">
      <c r="A26" s="257"/>
      <c r="B26" s="257"/>
      <c r="C26" s="257"/>
      <c r="D26" s="257"/>
      <c r="E26" s="257"/>
      <c r="F26" s="257"/>
      <c r="G26" s="257"/>
      <c r="H26" s="257"/>
    </row>
    <row r="27" spans="1:8" s="256" customFormat="1" ht="40.5" customHeight="1" x14ac:dyDescent="0.25">
      <c r="A27" s="257"/>
      <c r="B27" s="253" t="s">
        <v>397</v>
      </c>
      <c r="C27" s="253"/>
      <c r="D27" s="253"/>
      <c r="E27" s="253"/>
      <c r="F27" s="253"/>
      <c r="G27" s="253"/>
      <c r="H27" s="253" t="s">
        <v>9</v>
      </c>
    </row>
    <row r="28" spans="1:8" s="256" customFormat="1" ht="40.5" customHeight="1" x14ac:dyDescent="0.25">
      <c r="A28" s="257"/>
      <c r="B28" s="257"/>
      <c r="C28" s="257"/>
      <c r="D28" s="258"/>
      <c r="E28" s="257"/>
      <c r="F28" s="257"/>
      <c r="G28" s="257"/>
      <c r="H28" s="257"/>
    </row>
    <row r="29" spans="1:8" s="256" customFormat="1" ht="40.5" customHeight="1" x14ac:dyDescent="0.25">
      <c r="A29" s="257"/>
      <c r="B29" s="257" t="s">
        <v>10</v>
      </c>
      <c r="C29" s="257"/>
      <c r="D29" s="257"/>
      <c r="E29" s="257"/>
      <c r="F29" s="257"/>
      <c r="G29" s="257"/>
      <c r="H29" s="257" t="s">
        <v>11</v>
      </c>
    </row>
  </sheetData>
  <autoFilter ref="A3:H25"/>
  <mergeCells count="1">
    <mergeCell ref="A2:F2"/>
  </mergeCells>
  <printOptions horizontalCentered="1" verticalCentered="1"/>
  <pageMargins left="0" right="0" top="0" bottom="0" header="0.3" footer="0.3"/>
  <pageSetup paperSize="9" scale="3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rightToLeft="1" topLeftCell="A12" zoomScale="60" zoomScaleNormal="60" workbookViewId="0">
      <selection activeCell="B29" sqref="B29"/>
    </sheetView>
  </sheetViews>
  <sheetFormatPr defaultRowHeight="15" x14ac:dyDescent="0.25"/>
  <cols>
    <col min="1" max="1" width="25.42578125" bestFit="1" customWidth="1"/>
    <col min="2" max="2" width="65.140625" bestFit="1" customWidth="1"/>
    <col min="3" max="3" width="34.5703125" bestFit="1" customWidth="1"/>
    <col min="4" max="4" width="35.5703125" bestFit="1" customWidth="1"/>
    <col min="5" max="5" width="32.140625" bestFit="1" customWidth="1"/>
    <col min="6" max="6" width="34.5703125" bestFit="1" customWidth="1"/>
    <col min="7" max="7" width="28.7109375" bestFit="1" customWidth="1"/>
    <col min="8" max="8" width="149" bestFit="1" customWidth="1"/>
  </cols>
  <sheetData>
    <row r="1" spans="1:8" ht="28.5" x14ac:dyDescent="0.25">
      <c r="A1" s="260" t="s">
        <v>6</v>
      </c>
      <c r="B1" s="261">
        <v>45035</v>
      </c>
      <c r="C1" s="262"/>
      <c r="D1" s="204"/>
      <c r="E1" s="204"/>
      <c r="F1" s="260" t="s">
        <v>522</v>
      </c>
      <c r="G1" s="260"/>
      <c r="H1" s="260"/>
    </row>
    <row r="2" spans="1:8" ht="32.25" thickBot="1" x14ac:dyDescent="0.3">
      <c r="A2" s="340" t="s">
        <v>395</v>
      </c>
      <c r="B2" s="340"/>
      <c r="C2" s="340"/>
      <c r="D2" s="340"/>
      <c r="E2" s="340"/>
      <c r="F2" s="340"/>
      <c r="G2" s="263"/>
      <c r="H2" s="263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50">
        <v>-394746</v>
      </c>
      <c r="D4" s="268"/>
      <c r="E4" s="268"/>
      <c r="F4" s="268">
        <f>C4</f>
        <v>-394746</v>
      </c>
      <c r="G4" s="266"/>
      <c r="H4" s="267"/>
    </row>
    <row r="5" spans="1:8" ht="32.25" thickBot="1" x14ac:dyDescent="0.3">
      <c r="A5" s="269">
        <v>45035</v>
      </c>
      <c r="B5" s="265"/>
      <c r="C5" s="250"/>
      <c r="D5" s="268"/>
      <c r="E5" s="268"/>
      <c r="F5" s="268">
        <f>F4+E5-D5</f>
        <v>-394746</v>
      </c>
      <c r="G5" s="266"/>
      <c r="H5" s="267"/>
    </row>
    <row r="6" spans="1:8" ht="32.25" thickBot="1" x14ac:dyDescent="0.3">
      <c r="A6" s="269">
        <v>45035</v>
      </c>
      <c r="B6" s="270" t="s">
        <v>435</v>
      </c>
      <c r="C6" s="250"/>
      <c r="D6" s="268">
        <v>850</v>
      </c>
      <c r="E6" s="268"/>
      <c r="F6" s="268">
        <f t="shared" ref="F6:F24" si="0">F5+E6-D6</f>
        <v>-395596</v>
      </c>
      <c r="G6" s="266" t="s">
        <v>538</v>
      </c>
      <c r="H6" s="271" t="s">
        <v>520</v>
      </c>
    </row>
    <row r="7" spans="1:8" ht="32.25" thickBot="1" x14ac:dyDescent="0.3">
      <c r="A7" s="269">
        <v>45035</v>
      </c>
      <c r="B7" s="270" t="s">
        <v>435</v>
      </c>
      <c r="C7" s="250"/>
      <c r="D7" s="268">
        <v>40000</v>
      </c>
      <c r="E7" s="268"/>
      <c r="F7" s="268">
        <f t="shared" si="0"/>
        <v>-435596</v>
      </c>
      <c r="G7" s="266" t="s">
        <v>539</v>
      </c>
      <c r="H7" s="271" t="s">
        <v>521</v>
      </c>
    </row>
    <row r="8" spans="1:8" ht="32.25" thickBot="1" x14ac:dyDescent="0.3">
      <c r="A8" s="269">
        <v>45035</v>
      </c>
      <c r="B8" s="270" t="s">
        <v>570</v>
      </c>
      <c r="C8" s="250"/>
      <c r="D8" s="268">
        <v>40000</v>
      </c>
      <c r="E8" s="268"/>
      <c r="F8" s="268">
        <f t="shared" si="0"/>
        <v>-475596</v>
      </c>
      <c r="G8" s="266" t="s">
        <v>570</v>
      </c>
      <c r="H8" s="271" t="s">
        <v>519</v>
      </c>
    </row>
    <row r="9" spans="1:8" ht="32.25" thickBot="1" x14ac:dyDescent="0.3">
      <c r="A9" s="269">
        <v>45035</v>
      </c>
      <c r="B9" s="270" t="s">
        <v>391</v>
      </c>
      <c r="C9" s="250"/>
      <c r="D9" s="268">
        <v>100</v>
      </c>
      <c r="E9" s="268"/>
      <c r="F9" s="268">
        <f t="shared" si="0"/>
        <v>-475696</v>
      </c>
      <c r="G9" s="266" t="s">
        <v>391</v>
      </c>
      <c r="H9" s="271" t="s">
        <v>476</v>
      </c>
    </row>
    <row r="10" spans="1:8" ht="32.25" thickBot="1" x14ac:dyDescent="0.3">
      <c r="A10" s="269">
        <v>45035</v>
      </c>
      <c r="B10" s="270" t="s">
        <v>430</v>
      </c>
      <c r="C10" s="250"/>
      <c r="D10" s="268">
        <v>2000</v>
      </c>
      <c r="E10" s="268"/>
      <c r="F10" s="268">
        <f t="shared" si="0"/>
        <v>-477696</v>
      </c>
      <c r="G10" s="266" t="s">
        <v>430</v>
      </c>
      <c r="H10" s="271" t="s">
        <v>523</v>
      </c>
    </row>
    <row r="11" spans="1:8" ht="32.25" thickBot="1" x14ac:dyDescent="0.3">
      <c r="A11" s="269">
        <v>45035</v>
      </c>
      <c r="B11" s="270" t="s">
        <v>405</v>
      </c>
      <c r="C11" s="250"/>
      <c r="D11" s="268">
        <v>5500</v>
      </c>
      <c r="E11" s="268"/>
      <c r="F11" s="268">
        <f t="shared" si="0"/>
        <v>-483196</v>
      </c>
      <c r="G11" s="266" t="s">
        <v>405</v>
      </c>
      <c r="H11" s="271" t="s">
        <v>524</v>
      </c>
    </row>
    <row r="12" spans="1:8" ht="32.25" thickBot="1" x14ac:dyDescent="0.3">
      <c r="A12" s="269">
        <v>45035</v>
      </c>
      <c r="B12" s="270" t="s">
        <v>330</v>
      </c>
      <c r="C12" s="250"/>
      <c r="D12" s="268">
        <v>15200</v>
      </c>
      <c r="E12" s="268"/>
      <c r="F12" s="268">
        <f t="shared" si="0"/>
        <v>-498396</v>
      </c>
      <c r="G12" s="266" t="s">
        <v>330</v>
      </c>
      <c r="H12" s="271" t="s">
        <v>525</v>
      </c>
    </row>
    <row r="13" spans="1:8" ht="32.25" thickBot="1" x14ac:dyDescent="0.3">
      <c r="A13" s="269">
        <v>45035</v>
      </c>
      <c r="B13" s="270" t="s">
        <v>405</v>
      </c>
      <c r="C13" s="250"/>
      <c r="D13" s="268">
        <v>5500</v>
      </c>
      <c r="E13" s="268"/>
      <c r="F13" s="268">
        <f t="shared" si="0"/>
        <v>-503896</v>
      </c>
      <c r="G13" s="266" t="s">
        <v>405</v>
      </c>
      <c r="H13" s="271" t="s">
        <v>524</v>
      </c>
    </row>
    <row r="14" spans="1:8" ht="32.25" thickBot="1" x14ac:dyDescent="0.3">
      <c r="A14" s="269">
        <v>45035</v>
      </c>
      <c r="B14" s="270" t="s">
        <v>330</v>
      </c>
      <c r="C14" s="250"/>
      <c r="D14" s="268">
        <v>15200</v>
      </c>
      <c r="E14" s="268"/>
      <c r="F14" s="268">
        <f t="shared" si="0"/>
        <v>-519096</v>
      </c>
      <c r="G14" s="266" t="s">
        <v>330</v>
      </c>
      <c r="H14" s="271" t="s">
        <v>525</v>
      </c>
    </row>
    <row r="15" spans="1:8" ht="32.25" thickBot="1" x14ac:dyDescent="0.3">
      <c r="A15" s="269">
        <v>45035</v>
      </c>
      <c r="B15" s="270" t="s">
        <v>330</v>
      </c>
      <c r="C15" s="250"/>
      <c r="D15" s="268">
        <v>3800</v>
      </c>
      <c r="E15" s="268"/>
      <c r="F15" s="268">
        <f t="shared" si="0"/>
        <v>-522896</v>
      </c>
      <c r="G15" s="266" t="s">
        <v>537</v>
      </c>
      <c r="H15" s="271" t="s">
        <v>526</v>
      </c>
    </row>
    <row r="16" spans="1:8" ht="32.25" thickBot="1" x14ac:dyDescent="0.3">
      <c r="A16" s="269">
        <v>45035</v>
      </c>
      <c r="B16" s="270" t="s">
        <v>430</v>
      </c>
      <c r="C16" s="250"/>
      <c r="D16" s="268">
        <v>2000</v>
      </c>
      <c r="E16" s="268"/>
      <c r="F16" s="268">
        <f t="shared" si="0"/>
        <v>-524896</v>
      </c>
      <c r="G16" s="266" t="s">
        <v>430</v>
      </c>
      <c r="H16" s="271" t="s">
        <v>527</v>
      </c>
    </row>
    <row r="17" spans="1:8" ht="32.25" thickBot="1" x14ac:dyDescent="0.3">
      <c r="A17" s="269">
        <v>45035</v>
      </c>
      <c r="B17" s="270" t="s">
        <v>431</v>
      </c>
      <c r="C17" s="250"/>
      <c r="D17" s="268">
        <v>400</v>
      </c>
      <c r="E17" s="268"/>
      <c r="F17" s="268">
        <f t="shared" si="0"/>
        <v>-525296</v>
      </c>
      <c r="G17" s="266" t="s">
        <v>431</v>
      </c>
      <c r="H17" s="271" t="s">
        <v>528</v>
      </c>
    </row>
    <row r="18" spans="1:8" ht="32.25" thickBot="1" x14ac:dyDescent="0.3">
      <c r="A18" s="269">
        <v>45035</v>
      </c>
      <c r="B18" s="270" t="s">
        <v>558</v>
      </c>
      <c r="C18" s="250"/>
      <c r="D18" s="268">
        <v>300</v>
      </c>
      <c r="E18" s="268"/>
      <c r="F18" s="268">
        <f t="shared" si="0"/>
        <v>-525596</v>
      </c>
      <c r="G18" s="266" t="s">
        <v>435</v>
      </c>
      <c r="H18" s="271" t="s">
        <v>529</v>
      </c>
    </row>
    <row r="19" spans="1:8" ht="32.25" thickBot="1" x14ac:dyDescent="0.3">
      <c r="A19" s="269">
        <v>45035</v>
      </c>
      <c r="B19" s="270" t="s">
        <v>450</v>
      </c>
      <c r="C19" s="250"/>
      <c r="D19" s="268">
        <v>250</v>
      </c>
      <c r="E19" s="268"/>
      <c r="F19" s="268">
        <f t="shared" si="0"/>
        <v>-525846</v>
      </c>
      <c r="G19" s="266" t="s">
        <v>450</v>
      </c>
      <c r="H19" s="271" t="s">
        <v>530</v>
      </c>
    </row>
    <row r="20" spans="1:8" ht="32.25" thickBot="1" x14ac:dyDescent="0.3">
      <c r="A20" s="269">
        <v>45035</v>
      </c>
      <c r="B20" s="270" t="s">
        <v>469</v>
      </c>
      <c r="C20" s="250"/>
      <c r="D20" s="268">
        <v>100</v>
      </c>
      <c r="E20" s="268"/>
      <c r="F20" s="268">
        <f t="shared" si="0"/>
        <v>-525946</v>
      </c>
      <c r="G20" s="266" t="s">
        <v>469</v>
      </c>
      <c r="H20" s="271" t="s">
        <v>531</v>
      </c>
    </row>
    <row r="21" spans="1:8" ht="32.25" thickBot="1" x14ac:dyDescent="0.3">
      <c r="A21" s="269">
        <v>45035</v>
      </c>
      <c r="B21" s="270" t="s">
        <v>469</v>
      </c>
      <c r="C21" s="250"/>
      <c r="D21" s="268">
        <v>100</v>
      </c>
      <c r="E21" s="268"/>
      <c r="F21" s="268">
        <f t="shared" si="0"/>
        <v>-526046</v>
      </c>
      <c r="G21" s="266" t="s">
        <v>469</v>
      </c>
      <c r="H21" s="271" t="s">
        <v>532</v>
      </c>
    </row>
    <row r="22" spans="1:8" ht="32.25" thickBot="1" x14ac:dyDescent="0.3">
      <c r="A22" s="269">
        <v>45035</v>
      </c>
      <c r="B22" s="270" t="s">
        <v>382</v>
      </c>
      <c r="C22" s="250"/>
      <c r="D22" s="268">
        <v>1000</v>
      </c>
      <c r="E22" s="268"/>
      <c r="F22" s="268">
        <f t="shared" si="0"/>
        <v>-527046</v>
      </c>
      <c r="G22" s="266" t="s">
        <v>536</v>
      </c>
      <c r="H22" s="271" t="s">
        <v>533</v>
      </c>
    </row>
    <row r="23" spans="1:8" ht="32.25" thickBot="1" x14ac:dyDescent="0.3">
      <c r="A23" s="269">
        <v>45035</v>
      </c>
      <c r="B23" s="270" t="s">
        <v>469</v>
      </c>
      <c r="C23" s="250"/>
      <c r="D23" s="268">
        <v>200</v>
      </c>
      <c r="E23" s="268"/>
      <c r="F23" s="268">
        <f t="shared" si="0"/>
        <v>-527246</v>
      </c>
      <c r="G23" s="266" t="s">
        <v>469</v>
      </c>
      <c r="H23" s="271" t="s">
        <v>535</v>
      </c>
    </row>
    <row r="24" spans="1:8" ht="32.25" thickBot="1" x14ac:dyDescent="0.3">
      <c r="A24" s="269">
        <v>45035</v>
      </c>
      <c r="B24" s="270" t="s">
        <v>469</v>
      </c>
      <c r="C24" s="250"/>
      <c r="D24" s="268">
        <v>500</v>
      </c>
      <c r="E24" s="268"/>
      <c r="F24" s="268">
        <f t="shared" si="0"/>
        <v>-527746</v>
      </c>
      <c r="G24" s="266" t="s">
        <v>469</v>
      </c>
      <c r="H24" s="271" t="s">
        <v>534</v>
      </c>
    </row>
    <row r="25" spans="1:8" ht="32.25" thickBot="1" x14ac:dyDescent="0.3">
      <c r="A25" s="264" t="s">
        <v>5</v>
      </c>
      <c r="B25" s="265"/>
      <c r="C25" s="250">
        <f>SUM(C4:C24)</f>
        <v>-394746</v>
      </c>
      <c r="D25" s="268">
        <f>SUM(D4:D24)</f>
        <v>133000</v>
      </c>
      <c r="E25" s="268">
        <f>SUM(E4:E24)</f>
        <v>0</v>
      </c>
      <c r="F25" s="268">
        <f>+C25+E25-D25</f>
        <v>-527746</v>
      </c>
      <c r="G25" s="266"/>
      <c r="H25" s="267"/>
    </row>
    <row r="26" spans="1:8" ht="31.5" x14ac:dyDescent="0.25">
      <c r="A26" s="257"/>
      <c r="B26" s="257"/>
      <c r="C26" s="257"/>
      <c r="D26" s="257"/>
      <c r="E26" s="257"/>
      <c r="F26" s="257"/>
      <c r="G26" s="257"/>
      <c r="H26" s="257"/>
    </row>
    <row r="27" spans="1:8" ht="31.5" x14ac:dyDescent="0.25">
      <c r="A27" s="257"/>
      <c r="B27" s="253" t="s">
        <v>397</v>
      </c>
      <c r="C27" s="253"/>
      <c r="D27" s="253"/>
      <c r="E27" s="253"/>
      <c r="F27" s="253"/>
      <c r="G27" s="253"/>
      <c r="H27" s="253" t="s">
        <v>9</v>
      </c>
    </row>
    <row r="28" spans="1:8" ht="31.5" x14ac:dyDescent="0.25">
      <c r="A28" s="257"/>
      <c r="B28" s="257"/>
      <c r="C28" s="257"/>
      <c r="D28" s="258"/>
      <c r="E28" s="257"/>
      <c r="F28" s="257"/>
      <c r="G28" s="257"/>
      <c r="H28" s="257"/>
    </row>
    <row r="29" spans="1:8" ht="31.5" x14ac:dyDescent="0.25">
      <c r="A29" s="257"/>
      <c r="B29" s="257" t="s">
        <v>10</v>
      </c>
      <c r="C29" s="257"/>
      <c r="D29" s="257"/>
      <c r="E29" s="257"/>
      <c r="F29" s="257"/>
      <c r="G29" s="257"/>
      <c r="H29" s="257" t="s">
        <v>11</v>
      </c>
    </row>
  </sheetData>
  <autoFilter ref="A3:H25"/>
  <mergeCells count="1">
    <mergeCell ref="A2:F2"/>
  </mergeCells>
  <printOptions horizontalCentered="1" verticalCentered="1"/>
  <pageMargins left="0" right="0" top="0" bottom="0" header="0.3" footer="0.3"/>
  <pageSetup paperSize="9" scale="3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rightToLeft="1" topLeftCell="A8" zoomScale="60" zoomScaleNormal="60" workbookViewId="0">
      <selection activeCell="B25" sqref="B25"/>
    </sheetView>
  </sheetViews>
  <sheetFormatPr defaultRowHeight="15" x14ac:dyDescent="0.25"/>
  <cols>
    <col min="1" max="1" width="25.42578125" bestFit="1" customWidth="1"/>
    <col min="2" max="2" width="65.140625" bestFit="1" customWidth="1"/>
    <col min="3" max="4" width="34.5703125" bestFit="1" customWidth="1"/>
    <col min="5" max="5" width="35.5703125" bestFit="1" customWidth="1"/>
    <col min="6" max="6" width="34.5703125" bestFit="1" customWidth="1"/>
    <col min="7" max="7" width="34.7109375" bestFit="1" customWidth="1"/>
    <col min="8" max="8" width="165.5703125" bestFit="1" customWidth="1"/>
  </cols>
  <sheetData>
    <row r="1" spans="1:8" ht="28.5" x14ac:dyDescent="0.25">
      <c r="A1" s="260" t="s">
        <v>6</v>
      </c>
      <c r="B1" s="261">
        <v>45045</v>
      </c>
      <c r="C1" s="262"/>
      <c r="D1" s="204"/>
      <c r="E1" s="204"/>
      <c r="F1" s="260" t="s">
        <v>553</v>
      </c>
      <c r="G1" s="260"/>
      <c r="H1" s="260"/>
    </row>
    <row r="2" spans="1:8" ht="32.25" thickBot="1" x14ac:dyDescent="0.3">
      <c r="A2" s="340" t="s">
        <v>395</v>
      </c>
      <c r="B2" s="340"/>
      <c r="C2" s="340"/>
      <c r="D2" s="340"/>
      <c r="E2" s="340"/>
      <c r="F2" s="340"/>
      <c r="G2" s="263"/>
      <c r="H2" s="263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-527746</v>
      </c>
      <c r="D4" s="268"/>
      <c r="E4" s="268"/>
      <c r="F4" s="268">
        <f>C4</f>
        <v>-527746</v>
      </c>
      <c r="G4" s="266"/>
      <c r="H4" s="267"/>
    </row>
    <row r="5" spans="1:8" ht="32.25" thickBot="1" x14ac:dyDescent="0.3">
      <c r="A5" s="264"/>
      <c r="B5" s="265" t="s">
        <v>565</v>
      </c>
      <c r="C5" s="274"/>
      <c r="D5" s="268"/>
      <c r="E5" s="268">
        <v>120000</v>
      </c>
      <c r="F5" s="268">
        <f>F4+E5-D5</f>
        <v>-407746</v>
      </c>
      <c r="G5" s="266"/>
      <c r="H5" s="267"/>
    </row>
    <row r="6" spans="1:8" ht="32.25" thickBot="1" x14ac:dyDescent="0.3">
      <c r="A6" s="264"/>
      <c r="B6" s="265" t="s">
        <v>566</v>
      </c>
      <c r="C6" s="274"/>
      <c r="D6" s="268"/>
      <c r="E6" s="268">
        <v>300000</v>
      </c>
      <c r="F6" s="268">
        <f t="shared" ref="F6:F22" si="0">F5+E6-D6</f>
        <v>-107746</v>
      </c>
      <c r="G6" s="266"/>
      <c r="H6" s="267"/>
    </row>
    <row r="7" spans="1:8" ht="32.25" thickBot="1" x14ac:dyDescent="0.55000000000000004">
      <c r="A7" s="269">
        <v>45045</v>
      </c>
      <c r="B7" s="272" t="s">
        <v>330</v>
      </c>
      <c r="C7" s="250"/>
      <c r="D7" s="268">
        <v>28500</v>
      </c>
      <c r="E7" s="268"/>
      <c r="F7" s="268">
        <f t="shared" si="0"/>
        <v>-136246</v>
      </c>
      <c r="G7" s="266" t="s">
        <v>330</v>
      </c>
      <c r="H7" s="273" t="s">
        <v>540</v>
      </c>
    </row>
    <row r="8" spans="1:8" ht="32.25" thickBot="1" x14ac:dyDescent="0.55000000000000004">
      <c r="A8" s="269">
        <v>45045</v>
      </c>
      <c r="B8" s="272" t="s">
        <v>377</v>
      </c>
      <c r="C8" s="250"/>
      <c r="D8" s="268">
        <v>6750</v>
      </c>
      <c r="E8" s="268"/>
      <c r="F8" s="268">
        <f t="shared" si="0"/>
        <v>-142996</v>
      </c>
      <c r="G8" s="266" t="s">
        <v>377</v>
      </c>
      <c r="H8" s="273" t="s">
        <v>541</v>
      </c>
    </row>
    <row r="9" spans="1:8" ht="32.25" thickBot="1" x14ac:dyDescent="0.55000000000000004">
      <c r="A9" s="269">
        <v>45045</v>
      </c>
      <c r="B9" s="272" t="s">
        <v>542</v>
      </c>
      <c r="C9" s="250"/>
      <c r="D9" s="268">
        <v>1640</v>
      </c>
      <c r="E9" s="268"/>
      <c r="F9" s="268">
        <f t="shared" si="0"/>
        <v>-144636</v>
      </c>
      <c r="G9" s="266" t="s">
        <v>379</v>
      </c>
      <c r="H9" s="273" t="s">
        <v>543</v>
      </c>
    </row>
    <row r="10" spans="1:8" ht="32.25" thickBot="1" x14ac:dyDescent="0.55000000000000004">
      <c r="A10" s="269">
        <v>45045</v>
      </c>
      <c r="B10" s="272" t="s">
        <v>430</v>
      </c>
      <c r="C10" s="250"/>
      <c r="D10" s="268">
        <v>2000</v>
      </c>
      <c r="E10" s="268"/>
      <c r="F10" s="268">
        <f t="shared" si="0"/>
        <v>-146636</v>
      </c>
      <c r="G10" s="266" t="s">
        <v>430</v>
      </c>
      <c r="H10" s="273" t="s">
        <v>544</v>
      </c>
    </row>
    <row r="11" spans="1:8" ht="32.25" thickBot="1" x14ac:dyDescent="0.55000000000000004">
      <c r="A11" s="269">
        <v>45045</v>
      </c>
      <c r="B11" s="272" t="s">
        <v>405</v>
      </c>
      <c r="C11" s="250"/>
      <c r="D11" s="268">
        <v>11000</v>
      </c>
      <c r="E11" s="268"/>
      <c r="F11" s="268">
        <f t="shared" si="0"/>
        <v>-157636</v>
      </c>
      <c r="G11" s="266" t="s">
        <v>405</v>
      </c>
      <c r="H11" s="273" t="s">
        <v>545</v>
      </c>
    </row>
    <row r="12" spans="1:8" ht="32.25" thickBot="1" x14ac:dyDescent="0.55000000000000004">
      <c r="A12" s="269">
        <v>45045</v>
      </c>
      <c r="B12" s="272" t="s">
        <v>435</v>
      </c>
      <c r="C12" s="250"/>
      <c r="D12" s="268">
        <v>100</v>
      </c>
      <c r="E12" s="268"/>
      <c r="F12" s="268">
        <f t="shared" si="0"/>
        <v>-157736</v>
      </c>
      <c r="G12" s="266" t="s">
        <v>435</v>
      </c>
      <c r="H12" s="273" t="s">
        <v>546</v>
      </c>
    </row>
    <row r="13" spans="1:8" ht="32.25" thickBot="1" x14ac:dyDescent="0.55000000000000004">
      <c r="A13" s="269">
        <v>45045</v>
      </c>
      <c r="B13" s="272" t="s">
        <v>551</v>
      </c>
      <c r="C13" s="250"/>
      <c r="D13" s="268">
        <v>100</v>
      </c>
      <c r="E13" s="268"/>
      <c r="F13" s="268">
        <f t="shared" si="0"/>
        <v>-157836</v>
      </c>
      <c r="G13" s="266" t="s">
        <v>551</v>
      </c>
      <c r="H13" s="273" t="s">
        <v>547</v>
      </c>
    </row>
    <row r="14" spans="1:8" ht="32.25" thickBot="1" x14ac:dyDescent="0.55000000000000004">
      <c r="A14" s="269">
        <v>45045</v>
      </c>
      <c r="B14" s="272" t="s">
        <v>391</v>
      </c>
      <c r="C14" s="250"/>
      <c r="D14" s="268">
        <v>100</v>
      </c>
      <c r="E14" s="268"/>
      <c r="F14" s="268">
        <f t="shared" si="0"/>
        <v>-157936</v>
      </c>
      <c r="G14" s="266" t="s">
        <v>391</v>
      </c>
      <c r="H14" s="273" t="s">
        <v>548</v>
      </c>
    </row>
    <row r="15" spans="1:8" ht="32.25" thickBot="1" x14ac:dyDescent="0.55000000000000004">
      <c r="A15" s="269">
        <v>45045</v>
      </c>
      <c r="B15" s="272" t="s">
        <v>451</v>
      </c>
      <c r="C15" s="250"/>
      <c r="D15" s="268">
        <v>350</v>
      </c>
      <c r="E15" s="268"/>
      <c r="F15" s="268">
        <f t="shared" si="0"/>
        <v>-158286</v>
      </c>
      <c r="G15" s="266" t="s">
        <v>450</v>
      </c>
      <c r="H15" s="273" t="s">
        <v>549</v>
      </c>
    </row>
    <row r="16" spans="1:8" ht="32.25" thickBot="1" x14ac:dyDescent="0.55000000000000004">
      <c r="A16" s="269">
        <v>45045</v>
      </c>
      <c r="B16" s="272" t="s">
        <v>435</v>
      </c>
      <c r="C16" s="250"/>
      <c r="D16" s="268">
        <v>200</v>
      </c>
      <c r="E16" s="268"/>
      <c r="F16" s="268">
        <f t="shared" si="0"/>
        <v>-158486</v>
      </c>
      <c r="G16" s="266" t="s">
        <v>435</v>
      </c>
      <c r="H16" s="273" t="s">
        <v>550</v>
      </c>
    </row>
    <row r="17" spans="1:8" ht="32.25" thickBot="1" x14ac:dyDescent="0.55000000000000004">
      <c r="A17" s="269">
        <v>45045</v>
      </c>
      <c r="B17" s="272" t="s">
        <v>539</v>
      </c>
      <c r="C17" s="250"/>
      <c r="D17" s="268">
        <v>30000</v>
      </c>
      <c r="E17" s="268"/>
      <c r="F17" s="268">
        <f t="shared" si="0"/>
        <v>-188486</v>
      </c>
      <c r="G17" s="266" t="s">
        <v>539</v>
      </c>
      <c r="H17" s="273" t="s">
        <v>563</v>
      </c>
    </row>
    <row r="18" spans="1:8" ht="32.25" thickBot="1" x14ac:dyDescent="0.55000000000000004">
      <c r="A18" s="269">
        <v>45045</v>
      </c>
      <c r="B18" s="272" t="s">
        <v>391</v>
      </c>
      <c r="C18" s="250"/>
      <c r="D18" s="268">
        <v>100</v>
      </c>
      <c r="E18" s="268"/>
      <c r="F18" s="268">
        <f t="shared" si="0"/>
        <v>-188586</v>
      </c>
      <c r="G18" s="266" t="s">
        <v>391</v>
      </c>
      <c r="H18" s="273" t="s">
        <v>548</v>
      </c>
    </row>
    <row r="19" spans="1:8" ht="28.5" customHeight="1" thickBot="1" x14ac:dyDescent="0.55000000000000004">
      <c r="A19" s="269">
        <v>45045</v>
      </c>
      <c r="B19" s="272" t="s">
        <v>551</v>
      </c>
      <c r="C19" s="250"/>
      <c r="D19" s="268">
        <v>100</v>
      </c>
      <c r="E19" s="268"/>
      <c r="F19" s="268">
        <f t="shared" si="0"/>
        <v>-188686</v>
      </c>
      <c r="G19" s="266" t="s">
        <v>551</v>
      </c>
      <c r="H19" s="273" t="s">
        <v>552</v>
      </c>
    </row>
    <row r="20" spans="1:8" ht="32.25" thickBot="1" x14ac:dyDescent="0.55000000000000004">
      <c r="A20" s="269">
        <v>45045</v>
      </c>
      <c r="B20" s="272" t="s">
        <v>560</v>
      </c>
      <c r="C20" s="250"/>
      <c r="D20" s="268">
        <v>20000</v>
      </c>
      <c r="E20" s="268"/>
      <c r="F20" s="268">
        <f t="shared" si="0"/>
        <v>-208686</v>
      </c>
      <c r="G20" s="266" t="s">
        <v>560</v>
      </c>
      <c r="H20" s="273" t="s">
        <v>561</v>
      </c>
    </row>
    <row r="21" spans="1:8" ht="32.25" thickBot="1" x14ac:dyDescent="0.55000000000000004">
      <c r="A21" s="269">
        <v>45045</v>
      </c>
      <c r="B21" s="272" t="s">
        <v>443</v>
      </c>
      <c r="C21" s="250"/>
      <c r="D21" s="268">
        <v>150</v>
      </c>
      <c r="E21" s="268"/>
      <c r="F21" s="268">
        <f t="shared" si="0"/>
        <v>-208836</v>
      </c>
      <c r="G21" s="266" t="s">
        <v>443</v>
      </c>
      <c r="H21" s="273" t="s">
        <v>562</v>
      </c>
    </row>
    <row r="22" spans="1:8" ht="32.25" thickBot="1" x14ac:dyDescent="0.55000000000000004">
      <c r="A22" s="269">
        <v>45045</v>
      </c>
      <c r="B22" s="272" t="s">
        <v>539</v>
      </c>
      <c r="C22" s="250"/>
      <c r="D22" s="268">
        <v>40000</v>
      </c>
      <c r="E22" s="268"/>
      <c r="F22" s="268">
        <f t="shared" si="0"/>
        <v>-248836</v>
      </c>
      <c r="G22" s="266" t="s">
        <v>539</v>
      </c>
      <c r="H22" s="273" t="s">
        <v>564</v>
      </c>
    </row>
    <row r="23" spans="1:8" ht="32.25" thickBot="1" x14ac:dyDescent="0.3">
      <c r="A23" s="264" t="s">
        <v>5</v>
      </c>
      <c r="B23" s="265"/>
      <c r="C23" s="250">
        <f>SUM(C4:C19)</f>
        <v>-527746</v>
      </c>
      <c r="D23" s="268">
        <f>SUM(D4:D22)</f>
        <v>141090</v>
      </c>
      <c r="E23" s="268">
        <f>SUM(E4:E19)</f>
        <v>420000</v>
      </c>
      <c r="F23" s="268">
        <f>+C23+E23-D23</f>
        <v>-248836</v>
      </c>
      <c r="G23" s="266"/>
      <c r="H23" s="267"/>
    </row>
    <row r="24" spans="1:8" ht="31.5" x14ac:dyDescent="0.25">
      <c r="A24" s="257"/>
      <c r="B24" s="257"/>
      <c r="C24" s="257"/>
      <c r="D24" s="257"/>
      <c r="E24" s="257"/>
      <c r="F24" s="257"/>
      <c r="G24" s="257"/>
      <c r="H24" s="257"/>
    </row>
    <row r="25" spans="1:8" ht="31.5" x14ac:dyDescent="0.25">
      <c r="A25" s="257"/>
      <c r="B25" s="253" t="s">
        <v>397</v>
      </c>
      <c r="C25" s="253"/>
      <c r="D25" s="253"/>
      <c r="E25" s="253"/>
      <c r="F25" s="253"/>
      <c r="G25" s="253"/>
      <c r="H25" s="253" t="s">
        <v>9</v>
      </c>
    </row>
    <row r="26" spans="1:8" ht="31.5" x14ac:dyDescent="0.25">
      <c r="A26" s="257"/>
      <c r="B26" s="257"/>
      <c r="C26" s="257"/>
      <c r="D26" s="258"/>
      <c r="E26" s="257"/>
      <c r="F26" s="257"/>
      <c r="G26" s="257"/>
      <c r="H26" s="257"/>
    </row>
    <row r="27" spans="1:8" ht="31.5" x14ac:dyDescent="0.25">
      <c r="A27" s="257"/>
      <c r="B27" s="257" t="s">
        <v>10</v>
      </c>
      <c r="C27" s="257"/>
      <c r="D27" s="257"/>
      <c r="E27" s="257"/>
      <c r="F27" s="257"/>
      <c r="G27" s="257"/>
      <c r="H27" s="257" t="s">
        <v>11</v>
      </c>
    </row>
  </sheetData>
  <autoFilter ref="A3:H23"/>
  <mergeCells count="1">
    <mergeCell ref="A2:F2"/>
  </mergeCells>
  <printOptions horizontalCentered="1" verticalCentered="1"/>
  <pageMargins left="0" right="0" top="0" bottom="0" header="0.3" footer="0.3"/>
  <pageSetup paperSize="9" scale="33" orientation="landscape" verticalDpi="0" r:id="rId1"/>
  <ignoredErrors>
    <ignoredError sqref="D23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rightToLeft="1" zoomScale="60" zoomScaleNormal="60" workbookViewId="0">
      <selection activeCell="B18" sqref="B18"/>
    </sheetView>
  </sheetViews>
  <sheetFormatPr defaultRowHeight="15" x14ac:dyDescent="0.25"/>
  <cols>
    <col min="1" max="1" width="25.7109375" customWidth="1"/>
    <col min="2" max="2" width="65.140625" bestFit="1" customWidth="1"/>
    <col min="3" max="5" width="35.5703125" bestFit="1" customWidth="1"/>
    <col min="6" max="6" width="38.42578125" customWidth="1"/>
    <col min="7" max="7" width="34.7109375" bestFit="1" customWidth="1"/>
    <col min="8" max="8" width="135.42578125" bestFit="1" customWidth="1"/>
  </cols>
  <sheetData>
    <row r="1" spans="1:8" ht="28.5" x14ac:dyDescent="0.25">
      <c r="A1" s="260" t="s">
        <v>6</v>
      </c>
      <c r="B1" s="261">
        <v>45047</v>
      </c>
      <c r="C1" s="262"/>
      <c r="D1" s="204"/>
      <c r="E1" s="204"/>
      <c r="F1" s="260" t="s">
        <v>567</v>
      </c>
      <c r="G1" s="260"/>
      <c r="H1" s="260"/>
    </row>
    <row r="2" spans="1:8" ht="32.25" thickBot="1" x14ac:dyDescent="0.3">
      <c r="A2" s="340" t="s">
        <v>395</v>
      </c>
      <c r="B2" s="340"/>
      <c r="C2" s="340"/>
      <c r="D2" s="340"/>
      <c r="E2" s="340"/>
      <c r="F2" s="340"/>
      <c r="G2" s="275"/>
      <c r="H2" s="275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-248836</v>
      </c>
      <c r="D4" s="268"/>
      <c r="E4" s="268"/>
      <c r="F4" s="268">
        <f>C4</f>
        <v>-248836</v>
      </c>
      <c r="G4" s="266"/>
      <c r="H4" s="267"/>
    </row>
    <row r="5" spans="1:8" ht="32.25" thickBot="1" x14ac:dyDescent="0.3">
      <c r="A5" s="264"/>
      <c r="B5" s="265"/>
      <c r="C5" s="274"/>
      <c r="D5" s="268"/>
      <c r="E5" s="268"/>
      <c r="F5" s="268">
        <f>F4+E5-D5</f>
        <v>-248836</v>
      </c>
      <c r="G5" s="266"/>
      <c r="H5" s="267"/>
    </row>
    <row r="6" spans="1:8" ht="32.25" thickBot="1" x14ac:dyDescent="0.3">
      <c r="A6" s="269">
        <v>45047</v>
      </c>
      <c r="B6" s="276" t="s">
        <v>469</v>
      </c>
      <c r="C6" s="274"/>
      <c r="D6" s="268">
        <v>200</v>
      </c>
      <c r="E6" s="268"/>
      <c r="F6" s="268">
        <f t="shared" ref="F6:F16" si="0">F5+E6-D6</f>
        <v>-249036</v>
      </c>
      <c r="G6" s="266" t="s">
        <v>469</v>
      </c>
      <c r="H6" s="271" t="s">
        <v>568</v>
      </c>
    </row>
    <row r="7" spans="1:8" ht="32.25" thickBot="1" x14ac:dyDescent="0.55000000000000004">
      <c r="A7" s="269">
        <v>45047</v>
      </c>
      <c r="B7" s="276" t="s">
        <v>433</v>
      </c>
      <c r="C7" s="250"/>
      <c r="D7" s="268">
        <v>680</v>
      </c>
      <c r="E7" s="268"/>
      <c r="F7" s="268">
        <f t="shared" si="0"/>
        <v>-249716</v>
      </c>
      <c r="G7" s="266" t="s">
        <v>433</v>
      </c>
      <c r="H7" s="273" t="s">
        <v>569</v>
      </c>
    </row>
    <row r="8" spans="1:8" ht="32.25" thickBot="1" x14ac:dyDescent="0.55000000000000004">
      <c r="A8" s="269">
        <v>45047</v>
      </c>
      <c r="B8" s="276" t="s">
        <v>570</v>
      </c>
      <c r="C8" s="250"/>
      <c r="D8" s="268">
        <v>1000</v>
      </c>
      <c r="E8" s="268"/>
      <c r="F8" s="268">
        <f t="shared" si="0"/>
        <v>-250716</v>
      </c>
      <c r="G8" s="266" t="s">
        <v>570</v>
      </c>
      <c r="H8" s="273" t="s">
        <v>571</v>
      </c>
    </row>
    <row r="9" spans="1:8" ht="32.25" thickBot="1" x14ac:dyDescent="0.55000000000000004">
      <c r="A9" s="269">
        <v>45047</v>
      </c>
      <c r="B9" s="276" t="s">
        <v>572</v>
      </c>
      <c r="C9" s="250"/>
      <c r="D9" s="268">
        <v>850</v>
      </c>
      <c r="E9" s="268"/>
      <c r="F9" s="268">
        <f t="shared" si="0"/>
        <v>-251566</v>
      </c>
      <c r="G9" s="266" t="s">
        <v>572</v>
      </c>
      <c r="H9" s="273" t="s">
        <v>573</v>
      </c>
    </row>
    <row r="10" spans="1:8" ht="32.25" thickBot="1" x14ac:dyDescent="0.55000000000000004">
      <c r="A10" s="269">
        <v>45047</v>
      </c>
      <c r="B10" s="276" t="s">
        <v>391</v>
      </c>
      <c r="C10" s="250"/>
      <c r="D10" s="268">
        <v>100</v>
      </c>
      <c r="E10" s="268"/>
      <c r="F10" s="268">
        <f t="shared" si="0"/>
        <v>-251666</v>
      </c>
      <c r="G10" s="266" t="s">
        <v>391</v>
      </c>
      <c r="H10" s="273" t="s">
        <v>548</v>
      </c>
    </row>
    <row r="11" spans="1:8" ht="32.25" thickBot="1" x14ac:dyDescent="0.55000000000000004">
      <c r="A11" s="269">
        <v>45047</v>
      </c>
      <c r="B11" s="276" t="s">
        <v>433</v>
      </c>
      <c r="C11" s="250"/>
      <c r="D11" s="268">
        <v>50</v>
      </c>
      <c r="E11" s="268"/>
      <c r="F11" s="268">
        <f t="shared" si="0"/>
        <v>-251716</v>
      </c>
      <c r="G11" s="266" t="s">
        <v>433</v>
      </c>
      <c r="H11" s="273" t="s">
        <v>574</v>
      </c>
    </row>
    <row r="12" spans="1:8" ht="32.25" thickBot="1" x14ac:dyDescent="0.55000000000000004">
      <c r="A12" s="269">
        <v>45047</v>
      </c>
      <c r="B12" s="276" t="s">
        <v>391</v>
      </c>
      <c r="C12" s="250"/>
      <c r="D12" s="268">
        <v>100</v>
      </c>
      <c r="E12" s="268"/>
      <c r="F12" s="268">
        <f t="shared" si="0"/>
        <v>-251816</v>
      </c>
      <c r="G12" s="266" t="s">
        <v>391</v>
      </c>
      <c r="H12" s="273" t="s">
        <v>575</v>
      </c>
    </row>
    <row r="13" spans="1:8" ht="32.25" thickBot="1" x14ac:dyDescent="0.55000000000000004">
      <c r="A13" s="269">
        <v>45047</v>
      </c>
      <c r="B13" s="276" t="s">
        <v>391</v>
      </c>
      <c r="C13" s="250"/>
      <c r="D13" s="268">
        <v>50</v>
      </c>
      <c r="E13" s="268"/>
      <c r="F13" s="268">
        <f t="shared" si="0"/>
        <v>-251866</v>
      </c>
      <c r="G13" s="266" t="s">
        <v>391</v>
      </c>
      <c r="H13" s="273" t="s">
        <v>576</v>
      </c>
    </row>
    <row r="14" spans="1:8" ht="32.25" thickBot="1" x14ac:dyDescent="0.3">
      <c r="A14" s="269">
        <v>45047</v>
      </c>
      <c r="B14" s="276" t="s">
        <v>469</v>
      </c>
      <c r="C14" s="250"/>
      <c r="D14" s="268">
        <v>300</v>
      </c>
      <c r="E14" s="268"/>
      <c r="F14" s="268">
        <f t="shared" si="0"/>
        <v>-252166</v>
      </c>
      <c r="G14" s="266" t="s">
        <v>469</v>
      </c>
      <c r="H14" s="271" t="s">
        <v>577</v>
      </c>
    </row>
    <row r="15" spans="1:8" ht="32.25" thickBot="1" x14ac:dyDescent="0.55000000000000004">
      <c r="A15" s="269">
        <v>45047</v>
      </c>
      <c r="B15" s="276" t="s">
        <v>579</v>
      </c>
      <c r="C15" s="250"/>
      <c r="D15" s="268">
        <v>250</v>
      </c>
      <c r="E15" s="268"/>
      <c r="F15" s="268">
        <f t="shared" si="0"/>
        <v>-252416</v>
      </c>
      <c r="G15" s="266"/>
      <c r="H15" s="273" t="s">
        <v>578</v>
      </c>
    </row>
    <row r="16" spans="1:8" ht="32.25" thickBot="1" x14ac:dyDescent="0.55000000000000004">
      <c r="A16" s="269">
        <v>45047</v>
      </c>
      <c r="B16" s="270"/>
      <c r="C16" s="250"/>
      <c r="D16" s="268"/>
      <c r="E16" s="268"/>
      <c r="F16" s="268">
        <f t="shared" si="0"/>
        <v>-252416</v>
      </c>
      <c r="G16" s="266"/>
      <c r="H16" s="273"/>
    </row>
    <row r="17" spans="1:8" ht="32.25" thickBot="1" x14ac:dyDescent="0.3">
      <c r="A17" s="264" t="s">
        <v>5</v>
      </c>
      <c r="B17" s="265"/>
      <c r="C17" s="250">
        <f>SUM(C4:C16)</f>
        <v>-248836</v>
      </c>
      <c r="D17" s="268">
        <f>SUM(D4:D16)</f>
        <v>3580</v>
      </c>
      <c r="E17" s="268">
        <f>SUM(E4:E16)</f>
        <v>0</v>
      </c>
      <c r="F17" s="268">
        <f>+C17+E17-D17</f>
        <v>-252416</v>
      </c>
      <c r="G17" s="266"/>
      <c r="H17" s="267"/>
    </row>
    <row r="18" spans="1:8" ht="31.5" x14ac:dyDescent="0.25">
      <c r="A18" s="257"/>
      <c r="B18" s="257"/>
      <c r="C18" s="257"/>
      <c r="D18" s="257"/>
      <c r="E18" s="257"/>
      <c r="F18" s="257"/>
      <c r="G18" s="257"/>
      <c r="H18" s="257"/>
    </row>
    <row r="19" spans="1:8" ht="31.5" x14ac:dyDescent="0.25">
      <c r="A19" s="257"/>
      <c r="B19" s="253" t="s">
        <v>397</v>
      </c>
      <c r="C19" s="253"/>
      <c r="D19" s="253"/>
      <c r="E19" s="253"/>
      <c r="F19" s="253"/>
      <c r="G19" s="253"/>
      <c r="H19" s="253" t="s">
        <v>9</v>
      </c>
    </row>
    <row r="20" spans="1:8" ht="31.5" x14ac:dyDescent="0.25">
      <c r="A20" s="257"/>
      <c r="B20" s="257"/>
      <c r="C20" s="257"/>
      <c r="D20" s="280"/>
      <c r="E20" s="257"/>
      <c r="F20" s="257"/>
      <c r="G20" s="257"/>
      <c r="H20" s="257"/>
    </row>
    <row r="21" spans="1:8" ht="31.5" x14ac:dyDescent="0.25">
      <c r="A21" s="257"/>
      <c r="B21" s="257" t="s">
        <v>10</v>
      </c>
      <c r="C21" s="257"/>
      <c r="D21" s="257"/>
      <c r="E21" s="257"/>
      <c r="F21" s="257"/>
      <c r="G21" s="257"/>
      <c r="H21" s="257" t="s">
        <v>11</v>
      </c>
    </row>
  </sheetData>
  <autoFilter ref="C3:H3"/>
  <mergeCells count="1">
    <mergeCell ref="A2:F2"/>
  </mergeCells>
  <printOptions horizontalCentered="1" verticalCentered="1"/>
  <pageMargins left="0" right="0" top="0" bottom="0" header="0.3" footer="0.3"/>
  <pageSetup paperSize="9" scale="3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rightToLeft="1" topLeftCell="A6" zoomScale="50" zoomScaleNormal="50" workbookViewId="0">
      <selection activeCell="B10" sqref="B10"/>
    </sheetView>
  </sheetViews>
  <sheetFormatPr defaultRowHeight="15" x14ac:dyDescent="0.25"/>
  <cols>
    <col min="1" max="1" width="23.5703125" customWidth="1"/>
    <col min="2" max="2" width="65.140625" bestFit="1" customWidth="1"/>
    <col min="3" max="3" width="34.5703125" bestFit="1" customWidth="1"/>
    <col min="4" max="4" width="33.28515625" bestFit="1" customWidth="1"/>
    <col min="5" max="5" width="19.28515625" bestFit="1" customWidth="1"/>
    <col min="6" max="6" width="34.5703125" bestFit="1" customWidth="1"/>
    <col min="7" max="7" width="25.85546875" customWidth="1"/>
    <col min="8" max="8" width="191" customWidth="1"/>
    <col min="9" max="9" width="30" customWidth="1"/>
  </cols>
  <sheetData>
    <row r="1" spans="1:8" ht="28.5" x14ac:dyDescent="0.25">
      <c r="A1" s="260" t="s">
        <v>6</v>
      </c>
      <c r="B1" s="261">
        <v>45048</v>
      </c>
      <c r="C1" s="262"/>
      <c r="D1" s="204"/>
      <c r="E1" s="204"/>
      <c r="F1" s="260" t="s">
        <v>580</v>
      </c>
      <c r="G1" s="260"/>
      <c r="H1" s="260"/>
    </row>
    <row r="2" spans="1:8" ht="32.25" thickBot="1" x14ac:dyDescent="0.3">
      <c r="A2" s="340" t="s">
        <v>395</v>
      </c>
      <c r="B2" s="340"/>
      <c r="C2" s="340"/>
      <c r="D2" s="340"/>
      <c r="E2" s="340"/>
      <c r="F2" s="340"/>
      <c r="G2" s="277"/>
      <c r="H2" s="277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-252416</v>
      </c>
      <c r="D4" s="268"/>
      <c r="E4" s="268"/>
      <c r="F4" s="268">
        <f>C4</f>
        <v>-252416</v>
      </c>
      <c r="G4" s="266"/>
      <c r="H4" s="267"/>
    </row>
    <row r="5" spans="1:8" ht="32.25" thickBot="1" x14ac:dyDescent="0.3">
      <c r="A5" s="264"/>
      <c r="B5" s="265"/>
      <c r="C5" s="274"/>
      <c r="D5" s="268"/>
      <c r="E5" s="268"/>
      <c r="F5" s="268">
        <f>F4+E5-D5</f>
        <v>-252416</v>
      </c>
      <c r="G5" s="266"/>
      <c r="H5" s="267"/>
    </row>
    <row r="6" spans="1:8" ht="32.25" thickBot="1" x14ac:dyDescent="0.3">
      <c r="A6" s="269">
        <v>45048</v>
      </c>
      <c r="B6" s="276" t="s">
        <v>382</v>
      </c>
      <c r="C6" s="274"/>
      <c r="D6" s="268">
        <v>500</v>
      </c>
      <c r="E6" s="268"/>
      <c r="F6" s="268">
        <f t="shared" ref="F6:F19" si="0">F5+E6-D6</f>
        <v>-252916</v>
      </c>
      <c r="G6" s="266" t="s">
        <v>517</v>
      </c>
      <c r="H6" s="271" t="s">
        <v>581</v>
      </c>
    </row>
    <row r="7" spans="1:8" ht="32.25" thickBot="1" x14ac:dyDescent="0.55000000000000004">
      <c r="A7" s="269">
        <v>45048</v>
      </c>
      <c r="B7" s="276" t="s">
        <v>430</v>
      </c>
      <c r="C7" s="250"/>
      <c r="D7" s="268">
        <v>2000</v>
      </c>
      <c r="E7" s="268"/>
      <c r="F7" s="268">
        <f t="shared" si="0"/>
        <v>-254916</v>
      </c>
      <c r="G7" s="266" t="s">
        <v>430</v>
      </c>
      <c r="H7" s="273" t="s">
        <v>527</v>
      </c>
    </row>
    <row r="8" spans="1:8" ht="32.25" thickBot="1" x14ac:dyDescent="0.55000000000000004">
      <c r="A8" s="269">
        <v>45048</v>
      </c>
      <c r="B8" s="276" t="s">
        <v>405</v>
      </c>
      <c r="C8" s="250"/>
      <c r="D8" s="268">
        <v>16500</v>
      </c>
      <c r="E8" s="268"/>
      <c r="F8" s="268">
        <f t="shared" si="0"/>
        <v>-271416</v>
      </c>
      <c r="G8" s="266" t="s">
        <v>405</v>
      </c>
      <c r="H8" s="273" t="s">
        <v>582</v>
      </c>
    </row>
    <row r="9" spans="1:8" ht="32.25" thickBot="1" x14ac:dyDescent="0.55000000000000004">
      <c r="A9" s="269">
        <v>45048</v>
      </c>
      <c r="B9" s="276" t="s">
        <v>330</v>
      </c>
      <c r="C9" s="250"/>
      <c r="D9" s="268">
        <v>38000</v>
      </c>
      <c r="E9" s="268"/>
      <c r="F9" s="268">
        <f t="shared" si="0"/>
        <v>-309416</v>
      </c>
      <c r="G9" s="266" t="s">
        <v>330</v>
      </c>
      <c r="H9" s="273" t="s">
        <v>583</v>
      </c>
    </row>
    <row r="10" spans="1:8" ht="63.75" thickBot="1" x14ac:dyDescent="0.55000000000000004">
      <c r="A10" s="269">
        <v>45048</v>
      </c>
      <c r="B10" s="276" t="s">
        <v>584</v>
      </c>
      <c r="C10" s="250"/>
      <c r="D10" s="268">
        <v>1760</v>
      </c>
      <c r="E10" s="268"/>
      <c r="F10" s="268">
        <f t="shared" si="0"/>
        <v>-311176</v>
      </c>
      <c r="G10" s="266" t="s">
        <v>473</v>
      </c>
      <c r="H10" s="278" t="s">
        <v>595</v>
      </c>
    </row>
    <row r="11" spans="1:8" ht="32.25" thickBot="1" x14ac:dyDescent="0.55000000000000004">
      <c r="A11" s="269">
        <v>45048</v>
      </c>
      <c r="B11" s="276" t="s">
        <v>430</v>
      </c>
      <c r="C11" s="250"/>
      <c r="D11" s="268">
        <v>2000</v>
      </c>
      <c r="E11" s="268"/>
      <c r="F11" s="268">
        <f t="shared" si="0"/>
        <v>-313176</v>
      </c>
      <c r="G11" s="266" t="s">
        <v>430</v>
      </c>
      <c r="H11" s="273" t="s">
        <v>527</v>
      </c>
    </row>
    <row r="12" spans="1:8" ht="32.25" thickBot="1" x14ac:dyDescent="0.55000000000000004">
      <c r="A12" s="269">
        <v>45048</v>
      </c>
      <c r="B12" s="276" t="s">
        <v>431</v>
      </c>
      <c r="C12" s="250"/>
      <c r="D12" s="268">
        <v>450</v>
      </c>
      <c r="E12" s="268"/>
      <c r="F12" s="268">
        <f t="shared" si="0"/>
        <v>-313626</v>
      </c>
      <c r="G12" s="266" t="s">
        <v>431</v>
      </c>
      <c r="H12" s="273" t="s">
        <v>585</v>
      </c>
    </row>
    <row r="13" spans="1:8" ht="32.25" thickBot="1" x14ac:dyDescent="0.55000000000000004">
      <c r="A13" s="269">
        <v>45048</v>
      </c>
      <c r="B13" s="276" t="s">
        <v>556</v>
      </c>
      <c r="C13" s="250"/>
      <c r="D13" s="268">
        <v>350</v>
      </c>
      <c r="E13" s="268"/>
      <c r="F13" s="268">
        <f t="shared" si="0"/>
        <v>-313976</v>
      </c>
      <c r="G13" s="266" t="s">
        <v>556</v>
      </c>
      <c r="H13" s="273" t="s">
        <v>586</v>
      </c>
    </row>
    <row r="14" spans="1:8" ht="32.25" thickBot="1" x14ac:dyDescent="0.3">
      <c r="A14" s="269">
        <v>45048</v>
      </c>
      <c r="B14" s="276" t="s">
        <v>443</v>
      </c>
      <c r="C14" s="250"/>
      <c r="D14" s="268">
        <v>150</v>
      </c>
      <c r="E14" s="268"/>
      <c r="F14" s="268">
        <f t="shared" si="0"/>
        <v>-314126</v>
      </c>
      <c r="G14" s="266" t="s">
        <v>443</v>
      </c>
      <c r="H14" s="271" t="s">
        <v>597</v>
      </c>
    </row>
    <row r="15" spans="1:8" ht="32.25" thickBot="1" x14ac:dyDescent="0.55000000000000004">
      <c r="A15" s="269">
        <v>45048</v>
      </c>
      <c r="B15" s="276" t="s">
        <v>469</v>
      </c>
      <c r="C15" s="250"/>
      <c r="D15" s="268">
        <v>50</v>
      </c>
      <c r="E15" s="268"/>
      <c r="F15" s="268">
        <f t="shared" si="0"/>
        <v>-314176</v>
      </c>
      <c r="G15" s="266" t="s">
        <v>469</v>
      </c>
      <c r="H15" s="273" t="s">
        <v>587</v>
      </c>
    </row>
    <row r="16" spans="1:8" ht="32.25" thickBot="1" x14ac:dyDescent="0.55000000000000004">
      <c r="A16" s="269">
        <v>45048</v>
      </c>
      <c r="B16" s="276" t="s">
        <v>330</v>
      </c>
      <c r="C16" s="250"/>
      <c r="D16" s="268">
        <v>9500</v>
      </c>
      <c r="E16" s="268"/>
      <c r="F16" s="268">
        <f t="shared" si="0"/>
        <v>-323676</v>
      </c>
      <c r="G16" s="266" t="s">
        <v>330</v>
      </c>
      <c r="H16" s="273" t="s">
        <v>589</v>
      </c>
    </row>
    <row r="17" spans="1:8" ht="32.25" thickBot="1" x14ac:dyDescent="0.55000000000000004">
      <c r="A17" s="269">
        <v>45048</v>
      </c>
      <c r="B17" s="276" t="s">
        <v>469</v>
      </c>
      <c r="C17" s="250"/>
      <c r="D17" s="268">
        <v>50</v>
      </c>
      <c r="E17" s="268"/>
      <c r="F17" s="268">
        <f t="shared" si="0"/>
        <v>-323726</v>
      </c>
      <c r="G17" s="266" t="s">
        <v>469</v>
      </c>
      <c r="H17" s="273" t="s">
        <v>590</v>
      </c>
    </row>
    <row r="18" spans="1:8" ht="63.75" thickBot="1" x14ac:dyDescent="0.55000000000000004">
      <c r="A18" s="269">
        <v>45048</v>
      </c>
      <c r="B18" s="276" t="s">
        <v>591</v>
      </c>
      <c r="C18" s="250"/>
      <c r="D18" s="281">
        <v>200</v>
      </c>
      <c r="E18" s="268"/>
      <c r="F18" s="268">
        <f t="shared" si="0"/>
        <v>-323926</v>
      </c>
      <c r="G18" s="266" t="s">
        <v>391</v>
      </c>
      <c r="H18" s="278" t="s">
        <v>594</v>
      </c>
    </row>
    <row r="19" spans="1:8" ht="32.25" thickBot="1" x14ac:dyDescent="0.55000000000000004">
      <c r="A19" s="264"/>
      <c r="B19" s="270" t="s">
        <v>475</v>
      </c>
      <c r="C19" s="250"/>
      <c r="D19" s="268">
        <v>150</v>
      </c>
      <c r="E19" s="268"/>
      <c r="F19" s="268">
        <f t="shared" si="0"/>
        <v>-324076</v>
      </c>
      <c r="G19" s="266" t="s">
        <v>391</v>
      </c>
      <c r="H19" s="273" t="s">
        <v>588</v>
      </c>
    </row>
    <row r="20" spans="1:8" ht="32.25" thickBot="1" x14ac:dyDescent="0.3">
      <c r="A20" s="264" t="s">
        <v>5</v>
      </c>
      <c r="B20" s="265"/>
      <c r="C20" s="250">
        <f>SUM(C4:C19)</f>
        <v>-252416</v>
      </c>
      <c r="D20" s="268">
        <f>SUM(D4:D19)</f>
        <v>71660</v>
      </c>
      <c r="E20" s="268">
        <f>SUM(E4:E19)</f>
        <v>0</v>
      </c>
      <c r="F20" s="268">
        <f>+C20+E20-D20</f>
        <v>-324076</v>
      </c>
      <c r="G20" s="266"/>
      <c r="H20" s="267"/>
    </row>
    <row r="21" spans="1:8" ht="31.5" x14ac:dyDescent="0.25">
      <c r="A21" s="257"/>
      <c r="B21" s="257"/>
      <c r="C21" s="257"/>
      <c r="D21" s="257"/>
      <c r="E21" s="257"/>
      <c r="F21" s="257"/>
      <c r="G21" s="257"/>
      <c r="H21" s="257"/>
    </row>
    <row r="22" spans="1:8" ht="31.5" x14ac:dyDescent="0.25">
      <c r="A22" s="257"/>
      <c r="B22" s="253" t="s">
        <v>397</v>
      </c>
      <c r="C22" s="253"/>
      <c r="D22" s="253"/>
      <c r="E22" s="253"/>
      <c r="F22" s="253" t="s">
        <v>592</v>
      </c>
      <c r="G22" s="253"/>
      <c r="H22" s="253" t="s">
        <v>9</v>
      </c>
    </row>
    <row r="23" spans="1:8" ht="31.5" x14ac:dyDescent="0.25">
      <c r="A23" s="257"/>
      <c r="B23" s="257"/>
      <c r="C23" s="257"/>
      <c r="D23" s="258"/>
      <c r="E23" s="257"/>
      <c r="F23" s="257"/>
      <c r="G23" s="257"/>
      <c r="H23" s="257"/>
    </row>
    <row r="24" spans="1:8" ht="31.5" x14ac:dyDescent="0.25">
      <c r="A24" s="257"/>
      <c r="B24" s="257" t="s">
        <v>10</v>
      </c>
      <c r="C24" s="257"/>
      <c r="D24" s="257"/>
      <c r="E24" s="257"/>
      <c r="F24" s="257" t="s">
        <v>593</v>
      </c>
      <c r="G24" s="257"/>
      <c r="H24" s="257" t="s">
        <v>11</v>
      </c>
    </row>
  </sheetData>
  <autoFilter ref="C3:H3"/>
  <mergeCells count="1">
    <mergeCell ref="A2:F2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rightToLeft="1" zoomScaleNormal="100" workbookViewId="0">
      <selection activeCell="F29" sqref="A1:F29"/>
    </sheetView>
  </sheetViews>
  <sheetFormatPr defaultRowHeight="15" x14ac:dyDescent="0.25"/>
  <cols>
    <col min="1" max="1" width="10.5703125" bestFit="1" customWidth="1"/>
    <col min="2" max="2" width="25.42578125" bestFit="1" customWidth="1"/>
    <col min="3" max="4" width="18.42578125" bestFit="1" customWidth="1"/>
    <col min="5" max="5" width="18.42578125" customWidth="1"/>
    <col min="6" max="6" width="33.140625" bestFit="1" customWidth="1"/>
  </cols>
  <sheetData>
    <row r="1" spans="1:6" ht="27.75" customHeight="1" thickBot="1" x14ac:dyDescent="0.3">
      <c r="A1" s="330" t="s">
        <v>163</v>
      </c>
      <c r="B1" s="330"/>
      <c r="C1" s="330"/>
      <c r="D1" s="330"/>
      <c r="E1" s="330"/>
      <c r="F1" s="330"/>
    </row>
    <row r="2" spans="1:6" ht="19.5" thickBot="1" x14ac:dyDescent="0.3">
      <c r="A2" s="5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7" t="s">
        <v>7</v>
      </c>
    </row>
    <row r="3" spans="1:6" ht="18.75" x14ac:dyDescent="0.25">
      <c r="A3" s="62">
        <v>44973</v>
      </c>
      <c r="B3" s="63" t="s">
        <v>8</v>
      </c>
      <c r="C3" s="64"/>
      <c r="D3" s="65">
        <v>758</v>
      </c>
      <c r="E3" s="65">
        <f>D3</f>
        <v>758</v>
      </c>
      <c r="F3" s="66"/>
    </row>
    <row r="4" spans="1:6" ht="18.75" x14ac:dyDescent="0.3">
      <c r="A4" s="1">
        <v>44981</v>
      </c>
      <c r="B4" s="125" t="s">
        <v>164</v>
      </c>
      <c r="C4" s="122">
        <v>17000</v>
      </c>
      <c r="D4" s="3"/>
      <c r="E4" s="3">
        <f>E3-C4+D4</f>
        <v>-16242</v>
      </c>
      <c r="F4" s="4" t="s">
        <v>165</v>
      </c>
    </row>
    <row r="5" spans="1:6" ht="18.75" x14ac:dyDescent="0.3">
      <c r="A5" s="1">
        <v>44981</v>
      </c>
      <c r="B5" s="125" t="s">
        <v>218</v>
      </c>
      <c r="C5" s="122">
        <v>20000</v>
      </c>
      <c r="D5" s="3"/>
      <c r="E5" s="3">
        <f t="shared" ref="E5:E23" si="0">E4-C5+D5</f>
        <v>-36242</v>
      </c>
      <c r="F5" s="4" t="s">
        <v>166</v>
      </c>
    </row>
    <row r="6" spans="1:6" ht="18.75" x14ac:dyDescent="0.3">
      <c r="A6" s="1">
        <v>44981</v>
      </c>
      <c r="B6" s="125" t="s">
        <v>167</v>
      </c>
      <c r="C6" s="122">
        <v>11000</v>
      </c>
      <c r="D6" s="3"/>
      <c r="E6" s="3">
        <f t="shared" si="0"/>
        <v>-47242</v>
      </c>
      <c r="F6" s="4" t="s">
        <v>168</v>
      </c>
    </row>
    <row r="7" spans="1:6" ht="18.75" x14ac:dyDescent="0.3">
      <c r="A7" s="1">
        <v>44981</v>
      </c>
      <c r="B7" s="125" t="s">
        <v>169</v>
      </c>
      <c r="C7" s="122">
        <v>6000</v>
      </c>
      <c r="D7" s="3"/>
      <c r="E7" s="3">
        <f t="shared" si="0"/>
        <v>-53242</v>
      </c>
      <c r="F7" s="4" t="s">
        <v>165</v>
      </c>
    </row>
    <row r="8" spans="1:6" ht="18.75" x14ac:dyDescent="0.3">
      <c r="A8" s="1">
        <v>44981</v>
      </c>
      <c r="B8" s="125" t="s">
        <v>170</v>
      </c>
      <c r="C8" s="122">
        <v>700</v>
      </c>
      <c r="D8" s="3"/>
      <c r="E8" s="3">
        <f t="shared" si="0"/>
        <v>-53942</v>
      </c>
      <c r="F8" s="4" t="s">
        <v>171</v>
      </c>
    </row>
    <row r="9" spans="1:6" ht="18.75" x14ac:dyDescent="0.3">
      <c r="A9" s="1">
        <v>44981</v>
      </c>
      <c r="B9" s="125" t="s">
        <v>170</v>
      </c>
      <c r="C9" s="122">
        <v>500</v>
      </c>
      <c r="D9" s="3"/>
      <c r="E9" s="3">
        <f t="shared" si="0"/>
        <v>-54442</v>
      </c>
      <c r="F9" s="4" t="s">
        <v>172</v>
      </c>
    </row>
    <row r="10" spans="1:6" ht="18.75" x14ac:dyDescent="0.3">
      <c r="A10" s="1">
        <v>44981</v>
      </c>
      <c r="B10" s="125" t="s">
        <v>173</v>
      </c>
      <c r="C10" s="122">
        <v>10000</v>
      </c>
      <c r="D10" s="3"/>
      <c r="E10" s="3">
        <f t="shared" si="0"/>
        <v>-64442</v>
      </c>
      <c r="F10" s="4" t="s">
        <v>165</v>
      </c>
    </row>
    <row r="11" spans="1:6" ht="18.75" x14ac:dyDescent="0.3">
      <c r="A11" s="1">
        <v>44981</v>
      </c>
      <c r="B11" s="125" t="s">
        <v>170</v>
      </c>
      <c r="C11" s="122">
        <v>700</v>
      </c>
      <c r="D11" s="3"/>
      <c r="E11" s="3">
        <f t="shared" si="0"/>
        <v>-65142</v>
      </c>
      <c r="F11" s="4" t="s">
        <v>171</v>
      </c>
    </row>
    <row r="12" spans="1:6" ht="18.75" x14ac:dyDescent="0.3">
      <c r="A12" s="1">
        <v>44981</v>
      </c>
      <c r="B12" s="125" t="s">
        <v>169</v>
      </c>
      <c r="C12" s="122">
        <v>5000</v>
      </c>
      <c r="D12" s="3"/>
      <c r="E12" s="3">
        <f t="shared" si="0"/>
        <v>-70142</v>
      </c>
      <c r="F12" s="4" t="s">
        <v>165</v>
      </c>
    </row>
    <row r="13" spans="1:6" ht="18.75" x14ac:dyDescent="0.3">
      <c r="A13" s="1">
        <v>44988</v>
      </c>
      <c r="B13" s="125" t="s">
        <v>175</v>
      </c>
      <c r="C13" s="122">
        <v>10000</v>
      </c>
      <c r="D13" s="3"/>
      <c r="E13" s="3">
        <f t="shared" si="0"/>
        <v>-80142</v>
      </c>
      <c r="F13" s="4" t="s">
        <v>174</v>
      </c>
    </row>
    <row r="14" spans="1:6" ht="18.75" x14ac:dyDescent="0.3">
      <c r="A14" s="1">
        <v>44988</v>
      </c>
      <c r="B14" s="125" t="s">
        <v>176</v>
      </c>
      <c r="C14" s="122">
        <v>1000</v>
      </c>
      <c r="D14" s="3"/>
      <c r="E14" s="3">
        <f t="shared" si="0"/>
        <v>-81142</v>
      </c>
      <c r="F14" s="4" t="s">
        <v>171</v>
      </c>
    </row>
    <row r="15" spans="1:6" ht="18.75" x14ac:dyDescent="0.3">
      <c r="A15" s="1">
        <v>44988</v>
      </c>
      <c r="B15" s="125" t="s">
        <v>176</v>
      </c>
      <c r="C15" s="122">
        <v>1000</v>
      </c>
      <c r="D15" s="3"/>
      <c r="E15" s="3">
        <f t="shared" si="0"/>
        <v>-82142</v>
      </c>
      <c r="F15" s="4" t="s">
        <v>172</v>
      </c>
    </row>
    <row r="16" spans="1:6" ht="18.75" x14ac:dyDescent="0.3">
      <c r="A16" s="1">
        <v>44988</v>
      </c>
      <c r="B16" s="125" t="s">
        <v>177</v>
      </c>
      <c r="C16" s="122">
        <v>30000</v>
      </c>
      <c r="D16" s="3"/>
      <c r="E16" s="3">
        <f t="shared" si="0"/>
        <v>-112142</v>
      </c>
      <c r="F16" s="4" t="s">
        <v>178</v>
      </c>
    </row>
    <row r="17" spans="1:6" ht="18.75" x14ac:dyDescent="0.3">
      <c r="A17" s="1">
        <v>44988</v>
      </c>
      <c r="B17" s="125" t="s">
        <v>180</v>
      </c>
      <c r="C17" s="122">
        <v>30000</v>
      </c>
      <c r="D17" s="3"/>
      <c r="E17" s="3">
        <f t="shared" si="0"/>
        <v>-142142</v>
      </c>
      <c r="F17" s="4" t="s">
        <v>179</v>
      </c>
    </row>
    <row r="18" spans="1:6" ht="18.75" x14ac:dyDescent="0.3">
      <c r="A18" s="1">
        <v>44988</v>
      </c>
      <c r="B18" s="125" t="s">
        <v>181</v>
      </c>
      <c r="C18" s="122">
        <v>30000</v>
      </c>
      <c r="D18" s="3"/>
      <c r="E18" s="3">
        <f t="shared" si="0"/>
        <v>-172142</v>
      </c>
      <c r="F18" s="4" t="s">
        <v>182</v>
      </c>
    </row>
    <row r="19" spans="1:6" ht="18.75" x14ac:dyDescent="0.3">
      <c r="A19" s="1">
        <v>44988</v>
      </c>
      <c r="B19" s="61" t="s">
        <v>184</v>
      </c>
      <c r="C19" s="2"/>
      <c r="D19" s="3">
        <v>100000</v>
      </c>
      <c r="E19" s="3">
        <f t="shared" si="0"/>
        <v>-72142</v>
      </c>
      <c r="F19" s="4"/>
    </row>
    <row r="20" spans="1:6" ht="18.75" x14ac:dyDescent="0.3">
      <c r="A20" s="1">
        <v>44980</v>
      </c>
      <c r="B20" s="61" t="s">
        <v>183</v>
      </c>
      <c r="C20" s="2"/>
      <c r="D20" s="3">
        <v>50000</v>
      </c>
      <c r="E20" s="3">
        <f t="shared" si="0"/>
        <v>-22142</v>
      </c>
      <c r="F20" s="4"/>
    </row>
    <row r="21" spans="1:6" ht="18.75" x14ac:dyDescent="0.3">
      <c r="A21" s="1">
        <v>44988</v>
      </c>
      <c r="B21" s="61" t="s">
        <v>186</v>
      </c>
      <c r="C21" s="2"/>
      <c r="D21" s="3">
        <v>26340</v>
      </c>
      <c r="E21" s="3">
        <f t="shared" si="0"/>
        <v>4198</v>
      </c>
      <c r="F21" s="4" t="s">
        <v>188</v>
      </c>
    </row>
    <row r="22" spans="1:6" ht="18.75" x14ac:dyDescent="0.3">
      <c r="A22" s="1">
        <v>44988</v>
      </c>
      <c r="B22" s="61" t="s">
        <v>187</v>
      </c>
      <c r="C22" s="2">
        <v>26340</v>
      </c>
      <c r="D22" s="3"/>
      <c r="E22" s="3">
        <f t="shared" si="0"/>
        <v>-22142</v>
      </c>
      <c r="F22" s="4"/>
    </row>
    <row r="23" spans="1:6" ht="19.5" thickBot="1" x14ac:dyDescent="0.35">
      <c r="A23" s="68"/>
      <c r="B23" s="69"/>
      <c r="C23" s="70"/>
      <c r="D23" s="71"/>
      <c r="E23" s="3">
        <f t="shared" si="0"/>
        <v>-22142</v>
      </c>
      <c r="F23" s="72"/>
    </row>
    <row r="24" spans="1:6" ht="21.75" thickBot="1" x14ac:dyDescent="0.3">
      <c r="A24" s="331" t="s">
        <v>5</v>
      </c>
      <c r="B24" s="332"/>
      <c r="C24" s="8">
        <f>SUM(C3:C23)</f>
        <v>199240</v>
      </c>
      <c r="D24" s="8">
        <f>SUM(D3:D23)</f>
        <v>177098</v>
      </c>
      <c r="E24" s="8">
        <f>D24-C24</f>
        <v>-22142</v>
      </c>
      <c r="F24" s="9"/>
    </row>
    <row r="26" spans="1:6" ht="18.75" x14ac:dyDescent="0.3">
      <c r="B26" s="10" t="s">
        <v>185</v>
      </c>
      <c r="C26" s="10"/>
      <c r="D26" s="10"/>
      <c r="E26" s="10"/>
      <c r="F26" s="10" t="s">
        <v>9</v>
      </c>
    </row>
    <row r="28" spans="1:6" x14ac:dyDescent="0.25">
      <c r="B28" t="s">
        <v>10</v>
      </c>
      <c r="F28" s="11" t="s">
        <v>11</v>
      </c>
    </row>
  </sheetData>
  <mergeCells count="2">
    <mergeCell ref="A1:F1"/>
    <mergeCell ref="A24:B24"/>
  </mergeCells>
  <pageMargins left="0.70866141732283472" right="0.70866141732283472" top="0.74803149606299213" bottom="0.74803149606299213" header="0.31496062992125984" footer="0.31496062992125984"/>
  <pageSetup paperSize="9" scale="95" orientation="landscape" blackAndWhite="1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rightToLeft="1" topLeftCell="A3" zoomScale="50" zoomScaleNormal="50" workbookViewId="0">
      <selection activeCell="B23" sqref="B23"/>
    </sheetView>
  </sheetViews>
  <sheetFormatPr defaultRowHeight="15" x14ac:dyDescent="0.25"/>
  <cols>
    <col min="1" max="1" width="33.7109375" customWidth="1"/>
    <col min="2" max="2" width="65.140625" bestFit="1" customWidth="1"/>
    <col min="3" max="3" width="34.5703125" bestFit="1" customWidth="1"/>
    <col min="4" max="4" width="35.5703125" bestFit="1" customWidth="1"/>
    <col min="5" max="5" width="29.5703125" customWidth="1"/>
    <col min="6" max="6" width="37.140625" bestFit="1" customWidth="1"/>
    <col min="7" max="7" width="25.85546875" bestFit="1" customWidth="1"/>
    <col min="8" max="8" width="188.42578125" bestFit="1" customWidth="1"/>
  </cols>
  <sheetData>
    <row r="1" spans="1:8" ht="28.5" x14ac:dyDescent="0.25">
      <c r="A1" s="260" t="s">
        <v>6</v>
      </c>
      <c r="B1" s="261">
        <v>45050</v>
      </c>
      <c r="C1" s="262"/>
      <c r="D1" s="204"/>
      <c r="E1" s="204"/>
      <c r="F1" s="260" t="s">
        <v>598</v>
      </c>
      <c r="G1" s="260"/>
      <c r="H1" s="260"/>
    </row>
    <row r="2" spans="1:8" ht="32.25" thickBot="1" x14ac:dyDescent="0.3">
      <c r="A2" s="340" t="s">
        <v>395</v>
      </c>
      <c r="B2" s="340"/>
      <c r="C2" s="340"/>
      <c r="D2" s="340"/>
      <c r="E2" s="340"/>
      <c r="F2" s="340"/>
      <c r="G2" s="282"/>
      <c r="H2" s="282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-324076</v>
      </c>
      <c r="D4" s="268"/>
      <c r="E4" s="268"/>
      <c r="F4" s="268">
        <f>C4</f>
        <v>-324076</v>
      </c>
      <c r="G4" s="266"/>
      <c r="H4" s="267"/>
    </row>
    <row r="5" spans="1:8" ht="32.25" thickBot="1" x14ac:dyDescent="0.3">
      <c r="A5" s="264"/>
      <c r="B5" s="265"/>
      <c r="C5" s="274"/>
      <c r="D5" s="268"/>
      <c r="E5" s="268"/>
      <c r="F5" s="268">
        <f>F4+E5-D5</f>
        <v>-324076</v>
      </c>
      <c r="G5" s="266"/>
      <c r="H5" s="267"/>
    </row>
    <row r="6" spans="1:8" ht="32.25" thickBot="1" x14ac:dyDescent="0.3">
      <c r="A6" s="269">
        <v>45050</v>
      </c>
      <c r="B6" s="276" t="s">
        <v>430</v>
      </c>
      <c r="C6" s="274"/>
      <c r="D6" s="268">
        <v>2200</v>
      </c>
      <c r="E6" s="268"/>
      <c r="F6" s="268">
        <f t="shared" ref="F6:F20" si="0">F5+E6-D6</f>
        <v>-326276</v>
      </c>
      <c r="G6" s="266" t="s">
        <v>430</v>
      </c>
      <c r="H6" s="271" t="s">
        <v>607</v>
      </c>
    </row>
    <row r="7" spans="1:8" ht="32.25" thickBot="1" x14ac:dyDescent="0.55000000000000004">
      <c r="A7" s="269" t="s">
        <v>599</v>
      </c>
      <c r="B7" s="276" t="s">
        <v>405</v>
      </c>
      <c r="C7" s="250"/>
      <c r="D7" s="268">
        <v>6050</v>
      </c>
      <c r="E7" s="268"/>
      <c r="F7" s="268">
        <f t="shared" si="0"/>
        <v>-332326</v>
      </c>
      <c r="G7" s="266" t="s">
        <v>405</v>
      </c>
      <c r="H7" s="273" t="s">
        <v>608</v>
      </c>
    </row>
    <row r="8" spans="1:8" ht="32.25" thickBot="1" x14ac:dyDescent="0.55000000000000004">
      <c r="A8" s="269" t="s">
        <v>599</v>
      </c>
      <c r="B8" s="276" t="s">
        <v>377</v>
      </c>
      <c r="C8" s="250"/>
      <c r="D8" s="268">
        <v>5400</v>
      </c>
      <c r="E8" s="268"/>
      <c r="F8" s="268">
        <f t="shared" si="0"/>
        <v>-337726</v>
      </c>
      <c r="G8" s="266" t="s">
        <v>377</v>
      </c>
      <c r="H8" s="273" t="s">
        <v>600</v>
      </c>
    </row>
    <row r="9" spans="1:8" ht="32.25" thickBot="1" x14ac:dyDescent="0.55000000000000004">
      <c r="A9" s="269" t="s">
        <v>599</v>
      </c>
      <c r="B9" s="276" t="s">
        <v>379</v>
      </c>
      <c r="C9" s="250"/>
      <c r="D9" s="268">
        <v>2460</v>
      </c>
      <c r="E9" s="268"/>
      <c r="F9" s="268">
        <f t="shared" si="0"/>
        <v>-340186</v>
      </c>
      <c r="G9" s="266" t="s">
        <v>379</v>
      </c>
      <c r="H9" s="273" t="s">
        <v>601</v>
      </c>
    </row>
    <row r="10" spans="1:8" ht="32.25" thickBot="1" x14ac:dyDescent="0.55000000000000004">
      <c r="A10" s="269" t="s">
        <v>599</v>
      </c>
      <c r="B10" s="276" t="s">
        <v>570</v>
      </c>
      <c r="C10" s="250"/>
      <c r="D10" s="268">
        <v>10000</v>
      </c>
      <c r="E10" s="268"/>
      <c r="F10" s="268">
        <f t="shared" si="0"/>
        <v>-350186</v>
      </c>
      <c r="G10" s="266" t="s">
        <v>570</v>
      </c>
      <c r="H10" s="278" t="s">
        <v>605</v>
      </c>
    </row>
    <row r="11" spans="1:8" ht="32.25" thickBot="1" x14ac:dyDescent="0.55000000000000004">
      <c r="A11" s="269" t="s">
        <v>599</v>
      </c>
      <c r="B11" s="276" t="s">
        <v>539</v>
      </c>
      <c r="C11" s="250"/>
      <c r="D11" s="268">
        <v>10000</v>
      </c>
      <c r="E11" s="268"/>
      <c r="F11" s="268">
        <f t="shared" si="0"/>
        <v>-360186</v>
      </c>
      <c r="G11" s="266" t="s">
        <v>539</v>
      </c>
      <c r="H11" s="273" t="s">
        <v>606</v>
      </c>
    </row>
    <row r="12" spans="1:8" ht="32.25" thickBot="1" x14ac:dyDescent="0.55000000000000004">
      <c r="A12" s="269" t="s">
        <v>599</v>
      </c>
      <c r="B12" s="276" t="s">
        <v>391</v>
      </c>
      <c r="C12" s="250"/>
      <c r="D12" s="268">
        <v>100</v>
      </c>
      <c r="E12" s="268"/>
      <c r="F12" s="268">
        <f t="shared" si="0"/>
        <v>-360286</v>
      </c>
      <c r="G12" s="266" t="s">
        <v>391</v>
      </c>
      <c r="H12" s="273" t="s">
        <v>602</v>
      </c>
    </row>
    <row r="13" spans="1:8" ht="32.25" thickBot="1" x14ac:dyDescent="0.55000000000000004">
      <c r="A13" s="269" t="s">
        <v>599</v>
      </c>
      <c r="B13" s="276" t="s">
        <v>330</v>
      </c>
      <c r="C13" s="250"/>
      <c r="D13" s="268">
        <v>18600</v>
      </c>
      <c r="E13" s="268"/>
      <c r="F13" s="268">
        <f t="shared" si="0"/>
        <v>-378886</v>
      </c>
      <c r="G13" s="266" t="s">
        <v>330</v>
      </c>
      <c r="H13" s="273" t="s">
        <v>614</v>
      </c>
    </row>
    <row r="14" spans="1:8" ht="32.25" thickBot="1" x14ac:dyDescent="0.3">
      <c r="A14" s="269" t="s">
        <v>599</v>
      </c>
      <c r="B14" s="276" t="s">
        <v>330</v>
      </c>
      <c r="C14" s="250"/>
      <c r="D14" s="268">
        <v>5580</v>
      </c>
      <c r="E14" s="268"/>
      <c r="F14" s="268">
        <f t="shared" si="0"/>
        <v>-384466</v>
      </c>
      <c r="G14" s="266" t="s">
        <v>330</v>
      </c>
      <c r="H14" s="271" t="s">
        <v>615</v>
      </c>
    </row>
    <row r="15" spans="1:8" ht="32.25" thickBot="1" x14ac:dyDescent="0.55000000000000004">
      <c r="A15" s="269" t="s">
        <v>599</v>
      </c>
      <c r="B15" s="276" t="s">
        <v>391</v>
      </c>
      <c r="C15" s="250"/>
      <c r="D15" s="268">
        <v>100</v>
      </c>
      <c r="E15" s="268"/>
      <c r="F15" s="268">
        <f t="shared" si="0"/>
        <v>-384566</v>
      </c>
      <c r="G15" s="266" t="s">
        <v>391</v>
      </c>
      <c r="H15" s="273" t="s">
        <v>603</v>
      </c>
    </row>
    <row r="16" spans="1:8" ht="32.25" thickBot="1" x14ac:dyDescent="0.55000000000000004">
      <c r="A16" s="269" t="s">
        <v>599</v>
      </c>
      <c r="B16" s="276" t="s">
        <v>443</v>
      </c>
      <c r="C16" s="250"/>
      <c r="D16" s="268">
        <v>150</v>
      </c>
      <c r="E16" s="268"/>
      <c r="F16" s="268">
        <f t="shared" si="0"/>
        <v>-384716</v>
      </c>
      <c r="G16" s="266" t="s">
        <v>443</v>
      </c>
      <c r="H16" s="273" t="s">
        <v>604</v>
      </c>
    </row>
    <row r="17" spans="1:8" ht="32.25" thickBot="1" x14ac:dyDescent="0.55000000000000004">
      <c r="A17" s="269" t="s">
        <v>599</v>
      </c>
      <c r="B17" s="276" t="s">
        <v>539</v>
      </c>
      <c r="C17" s="250"/>
      <c r="D17" s="268">
        <v>40000</v>
      </c>
      <c r="E17" s="268"/>
      <c r="F17" s="268">
        <f t="shared" si="0"/>
        <v>-424716</v>
      </c>
      <c r="G17" s="266" t="s">
        <v>539</v>
      </c>
      <c r="H17" s="273" t="s">
        <v>609</v>
      </c>
    </row>
    <row r="18" spans="1:8" ht="32.25" thickBot="1" x14ac:dyDescent="0.55000000000000004">
      <c r="A18" s="269" t="s">
        <v>599</v>
      </c>
      <c r="B18" s="276" t="s">
        <v>556</v>
      </c>
      <c r="C18" s="250"/>
      <c r="D18" s="281">
        <v>700</v>
      </c>
      <c r="E18" s="268"/>
      <c r="F18" s="268">
        <f t="shared" si="0"/>
        <v>-425416</v>
      </c>
      <c r="G18" s="266" t="s">
        <v>556</v>
      </c>
      <c r="H18" s="278" t="s">
        <v>610</v>
      </c>
    </row>
    <row r="19" spans="1:8" ht="32.25" thickBot="1" x14ac:dyDescent="0.55000000000000004">
      <c r="A19" s="269" t="s">
        <v>599</v>
      </c>
      <c r="B19" s="276" t="s">
        <v>570</v>
      </c>
      <c r="C19" s="250"/>
      <c r="D19" s="268">
        <v>10000</v>
      </c>
      <c r="E19" s="268"/>
      <c r="F19" s="268">
        <f t="shared" si="0"/>
        <v>-435416</v>
      </c>
      <c r="G19" s="266" t="s">
        <v>570</v>
      </c>
      <c r="H19" s="273" t="s">
        <v>611</v>
      </c>
    </row>
    <row r="20" spans="1:8" ht="32.25" thickBot="1" x14ac:dyDescent="0.55000000000000004">
      <c r="A20" s="269" t="s">
        <v>599</v>
      </c>
      <c r="B20" s="270" t="s">
        <v>616</v>
      </c>
      <c r="C20" s="250"/>
      <c r="D20" s="268">
        <v>160</v>
      </c>
      <c r="E20" s="268"/>
      <c r="F20" s="268">
        <f t="shared" si="0"/>
        <v>-435576</v>
      </c>
      <c r="G20" s="266" t="s">
        <v>612</v>
      </c>
      <c r="H20" s="273" t="s">
        <v>613</v>
      </c>
    </row>
    <row r="21" spans="1:8" ht="32.25" thickBot="1" x14ac:dyDescent="0.3">
      <c r="A21" s="264" t="s">
        <v>5</v>
      </c>
      <c r="B21" s="265"/>
      <c r="C21" s="250">
        <f>SUM(C4:C19)</f>
        <v>-324076</v>
      </c>
      <c r="D21" s="268">
        <f>SUM(D4:D20)</f>
        <v>111500</v>
      </c>
      <c r="E21" s="268">
        <f>SUM(E4:E19)</f>
        <v>0</v>
      </c>
      <c r="F21" s="268">
        <f>+C21+E21-D21</f>
        <v>-435576</v>
      </c>
      <c r="G21" s="266"/>
      <c r="H21" s="267"/>
    </row>
    <row r="22" spans="1:8" ht="31.5" x14ac:dyDescent="0.25">
      <c r="A22" s="257"/>
      <c r="B22" s="257"/>
      <c r="C22" s="257"/>
      <c r="D22" s="257"/>
      <c r="E22" s="257"/>
      <c r="F22" s="257"/>
      <c r="G22" s="257"/>
      <c r="H22" s="257"/>
    </row>
    <row r="23" spans="1:8" ht="31.5" x14ac:dyDescent="0.25">
      <c r="A23" s="257"/>
      <c r="B23" s="253" t="s">
        <v>397</v>
      </c>
      <c r="C23" s="253"/>
      <c r="D23" s="253"/>
      <c r="E23" s="253"/>
      <c r="F23" s="253" t="s">
        <v>592</v>
      </c>
      <c r="G23" s="253"/>
      <c r="H23" s="253" t="s">
        <v>9</v>
      </c>
    </row>
    <row r="24" spans="1:8" ht="31.5" x14ac:dyDescent="0.25">
      <c r="A24" s="257"/>
      <c r="B24" s="257"/>
      <c r="C24" s="257"/>
      <c r="D24" s="258"/>
      <c r="E24" s="257"/>
      <c r="F24" s="257"/>
      <c r="G24" s="257"/>
      <c r="H24" s="257"/>
    </row>
    <row r="25" spans="1:8" ht="31.5" x14ac:dyDescent="0.25">
      <c r="A25" s="257"/>
      <c r="B25" s="257" t="s">
        <v>10</v>
      </c>
      <c r="C25" s="257"/>
      <c r="D25" s="257"/>
      <c r="E25" s="257"/>
      <c r="F25" s="257" t="s">
        <v>593</v>
      </c>
      <c r="G25" s="257"/>
      <c r="H25" s="257" t="s">
        <v>11</v>
      </c>
    </row>
  </sheetData>
  <mergeCells count="1">
    <mergeCell ref="A2:F2"/>
  </mergeCells>
  <printOptions horizontalCentered="1" verticalCentered="1"/>
  <pageMargins left="0" right="0" top="0" bottom="0" header="0.3" footer="0.3"/>
  <pageSetup paperSize="9" scale="32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B1" zoomScale="59" zoomScaleNormal="59" workbookViewId="0">
      <selection activeCell="B13" sqref="B13"/>
    </sheetView>
  </sheetViews>
  <sheetFormatPr defaultRowHeight="15" x14ac:dyDescent="0.25"/>
  <cols>
    <col min="1" max="1" width="25.85546875" bestFit="1" customWidth="1"/>
    <col min="2" max="2" width="65.140625" bestFit="1" customWidth="1"/>
    <col min="3" max="3" width="35.7109375" customWidth="1"/>
    <col min="4" max="4" width="34.5703125" bestFit="1" customWidth="1"/>
    <col min="5" max="5" width="19.28515625" bestFit="1" customWidth="1"/>
    <col min="6" max="6" width="37.140625" bestFit="1" customWidth="1"/>
    <col min="7" max="7" width="77.42578125" bestFit="1" customWidth="1"/>
    <col min="8" max="8" width="66.42578125" bestFit="1" customWidth="1"/>
  </cols>
  <sheetData>
    <row r="1" spans="1:8" ht="28.5" x14ac:dyDescent="0.25">
      <c r="A1" s="260" t="s">
        <v>6</v>
      </c>
      <c r="B1" s="261">
        <v>45053</v>
      </c>
      <c r="C1" s="262"/>
      <c r="D1" s="204"/>
      <c r="E1" s="204"/>
      <c r="F1" s="260" t="s">
        <v>619</v>
      </c>
      <c r="G1" s="260"/>
      <c r="H1" s="260"/>
    </row>
    <row r="2" spans="1:8" ht="32.25" thickBot="1" x14ac:dyDescent="0.3">
      <c r="A2" s="340" t="s">
        <v>395</v>
      </c>
      <c r="B2" s="340"/>
      <c r="C2" s="340"/>
      <c r="D2" s="340"/>
      <c r="E2" s="340"/>
      <c r="F2" s="340"/>
      <c r="G2" s="283"/>
      <c r="H2" s="283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-435576</v>
      </c>
      <c r="D4" s="268"/>
      <c r="E4" s="268"/>
      <c r="F4" s="268">
        <f>C4</f>
        <v>-435576</v>
      </c>
      <c r="G4" s="266"/>
      <c r="H4" s="267"/>
    </row>
    <row r="5" spans="1:8" ht="32.25" thickBot="1" x14ac:dyDescent="0.3">
      <c r="A5" s="269">
        <v>45053</v>
      </c>
      <c r="B5" s="265" t="s">
        <v>330</v>
      </c>
      <c r="C5" s="274"/>
      <c r="D5" s="268">
        <f>20*1860</f>
        <v>37200</v>
      </c>
      <c r="E5" s="268"/>
      <c r="F5" s="268">
        <f>F4+E5-D5</f>
        <v>-472776</v>
      </c>
      <c r="G5" s="266" t="s">
        <v>620</v>
      </c>
      <c r="H5" s="267"/>
    </row>
    <row r="6" spans="1:8" ht="32.25" thickBot="1" x14ac:dyDescent="0.3">
      <c r="A6" s="269">
        <v>45053</v>
      </c>
      <c r="B6" s="265" t="s">
        <v>621</v>
      </c>
      <c r="C6" s="286"/>
      <c r="D6" s="284">
        <v>200</v>
      </c>
      <c r="E6" s="268"/>
      <c r="F6" s="268">
        <f t="shared" ref="F6:F13" si="0">F5+E6-D6</f>
        <v>-472976</v>
      </c>
      <c r="G6" s="266" t="s">
        <v>622</v>
      </c>
      <c r="H6" s="271"/>
    </row>
    <row r="7" spans="1:8" ht="32.25" thickBot="1" x14ac:dyDescent="0.55000000000000004">
      <c r="A7" s="269">
        <v>45053</v>
      </c>
      <c r="B7" s="265" t="s">
        <v>623</v>
      </c>
      <c r="C7" s="287"/>
      <c r="D7" s="284">
        <f>60*100</f>
        <v>6000</v>
      </c>
      <c r="E7" s="268"/>
      <c r="F7" s="268">
        <f t="shared" si="0"/>
        <v>-478976</v>
      </c>
      <c r="G7" s="266" t="s">
        <v>624</v>
      </c>
      <c r="H7" s="273"/>
    </row>
    <row r="8" spans="1:8" ht="32.25" thickBot="1" x14ac:dyDescent="0.55000000000000004">
      <c r="A8" s="269">
        <v>45053</v>
      </c>
      <c r="B8" s="265" t="s">
        <v>625</v>
      </c>
      <c r="C8" s="287"/>
      <c r="D8" s="284">
        <v>850</v>
      </c>
      <c r="E8" s="268"/>
      <c r="F8" s="268">
        <f t="shared" si="0"/>
        <v>-479826</v>
      </c>
      <c r="G8" s="266" t="s">
        <v>626</v>
      </c>
      <c r="H8" s="273"/>
    </row>
    <row r="9" spans="1:8" ht="63.75" thickBot="1" x14ac:dyDescent="0.55000000000000004">
      <c r="A9" s="269">
        <v>45053</v>
      </c>
      <c r="B9" s="265" t="s">
        <v>627</v>
      </c>
      <c r="C9" s="287"/>
      <c r="D9" s="284">
        <v>10000</v>
      </c>
      <c r="E9" s="268"/>
      <c r="F9" s="268">
        <f t="shared" si="0"/>
        <v>-489826</v>
      </c>
      <c r="G9" s="290" t="s">
        <v>628</v>
      </c>
      <c r="H9" s="273"/>
    </row>
    <row r="10" spans="1:8" ht="32.25" thickBot="1" x14ac:dyDescent="0.55000000000000004">
      <c r="A10" s="269">
        <v>45053</v>
      </c>
      <c r="B10" s="265" t="s">
        <v>627</v>
      </c>
      <c r="C10" s="287"/>
      <c r="D10" s="284">
        <v>500</v>
      </c>
      <c r="E10" s="268"/>
      <c r="F10" s="268">
        <f t="shared" si="0"/>
        <v>-490326</v>
      </c>
      <c r="G10" s="266" t="s">
        <v>633</v>
      </c>
      <c r="H10" s="273"/>
    </row>
    <row r="11" spans="1:8" ht="63.75" thickBot="1" x14ac:dyDescent="0.55000000000000004">
      <c r="A11" s="269">
        <v>45053</v>
      </c>
      <c r="B11" s="265" t="s">
        <v>627</v>
      </c>
      <c r="C11" s="287"/>
      <c r="D11" s="284">
        <v>400</v>
      </c>
      <c r="E11" s="268"/>
      <c r="F11" s="268">
        <f t="shared" si="0"/>
        <v>-490726</v>
      </c>
      <c r="G11" s="290" t="s">
        <v>629</v>
      </c>
      <c r="H11" s="273"/>
    </row>
    <row r="12" spans="1:8" ht="32.25" thickBot="1" x14ac:dyDescent="0.55000000000000004">
      <c r="A12" s="269">
        <v>45053</v>
      </c>
      <c r="B12" s="265" t="s">
        <v>630</v>
      </c>
      <c r="C12" s="287"/>
      <c r="D12" s="284">
        <v>200</v>
      </c>
      <c r="E12" s="268"/>
      <c r="F12" s="268">
        <f t="shared" si="0"/>
        <v>-490926</v>
      </c>
      <c r="G12" s="266" t="s">
        <v>631</v>
      </c>
      <c r="H12" s="273"/>
    </row>
    <row r="13" spans="1:8" ht="32.25" thickBot="1" x14ac:dyDescent="0.55000000000000004">
      <c r="A13" s="269">
        <v>45053</v>
      </c>
      <c r="B13" s="265" t="s">
        <v>451</v>
      </c>
      <c r="C13" s="287"/>
      <c r="D13" s="284">
        <v>250</v>
      </c>
      <c r="E13" s="268"/>
      <c r="F13" s="268">
        <f t="shared" si="0"/>
        <v>-491176</v>
      </c>
      <c r="G13" s="266" t="s">
        <v>632</v>
      </c>
      <c r="H13" s="273"/>
    </row>
    <row r="14" spans="1:8" ht="32.25" thickBot="1" x14ac:dyDescent="0.3">
      <c r="A14" s="264" t="s">
        <v>5</v>
      </c>
      <c r="B14" s="265"/>
      <c r="C14" s="285">
        <f>SUM(C4:C13)</f>
        <v>-435576</v>
      </c>
      <c r="D14" s="268">
        <f>SUM(D4:D13)</f>
        <v>55600</v>
      </c>
      <c r="E14" s="268">
        <f>SUM(E4:E13)</f>
        <v>0</v>
      </c>
      <c r="F14" s="268">
        <f>+C14+E14-D14</f>
        <v>-491176</v>
      </c>
      <c r="G14" s="266"/>
      <c r="H14" s="267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</sheetData>
  <mergeCells count="1">
    <mergeCell ref="A2:F2"/>
  </mergeCells>
  <printOptions horizontalCentered="1" verticalCentered="1"/>
  <pageMargins left="0" right="0" top="0" bottom="0" header="0.3" footer="0.3"/>
  <pageSetup paperSize="9" scale="3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A5" zoomScale="44" zoomScaleNormal="44" workbookViewId="0">
      <selection activeCell="B15" sqref="B15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8" ht="28.5" x14ac:dyDescent="0.25">
      <c r="A1" s="260" t="s">
        <v>6</v>
      </c>
      <c r="B1" s="261">
        <v>45054</v>
      </c>
      <c r="C1" s="262"/>
      <c r="D1" s="204"/>
      <c r="E1" s="204"/>
      <c r="F1" s="260" t="s">
        <v>650</v>
      </c>
      <c r="G1" s="260"/>
      <c r="H1" s="260"/>
    </row>
    <row r="2" spans="1:8" ht="32.25" thickBot="1" x14ac:dyDescent="0.3">
      <c r="A2" s="340" t="s">
        <v>395</v>
      </c>
      <c r="B2" s="340"/>
      <c r="C2" s="340"/>
      <c r="D2" s="340"/>
      <c r="E2" s="340"/>
      <c r="F2" s="340"/>
      <c r="G2" s="289"/>
      <c r="H2" s="289"/>
    </row>
    <row r="3" spans="1:8" ht="92.25" customHeight="1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74.25" customHeight="1" thickBot="1" x14ac:dyDescent="0.3">
      <c r="A4" s="264"/>
      <c r="B4" s="265" t="s">
        <v>8</v>
      </c>
      <c r="C4" s="268">
        <v>-491176</v>
      </c>
      <c r="D4" s="268"/>
      <c r="E4" s="268"/>
      <c r="F4" s="268">
        <f>C4</f>
        <v>-491176</v>
      </c>
      <c r="G4" s="266"/>
      <c r="H4" s="267"/>
    </row>
    <row r="5" spans="1:8" ht="74.25" customHeight="1" thickBot="1" x14ac:dyDescent="0.3">
      <c r="A5" s="269">
        <v>45054</v>
      </c>
      <c r="B5" s="265" t="s">
        <v>405</v>
      </c>
      <c r="C5" s="265"/>
      <c r="D5" s="268">
        <f>44*275</f>
        <v>12100</v>
      </c>
      <c r="E5" s="268"/>
      <c r="F5" s="268">
        <f>+F4+E5-D5</f>
        <v>-503276</v>
      </c>
      <c r="G5" s="266" t="s">
        <v>637</v>
      </c>
      <c r="H5" s="267" t="s">
        <v>634</v>
      </c>
    </row>
    <row r="6" spans="1:8" ht="74.25" customHeight="1" thickBot="1" x14ac:dyDescent="0.3">
      <c r="A6" s="269">
        <v>45054</v>
      </c>
      <c r="B6" s="265" t="s">
        <v>635</v>
      </c>
      <c r="C6" s="265"/>
      <c r="D6" s="284">
        <v>150</v>
      </c>
      <c r="E6" s="268"/>
      <c r="F6" s="268">
        <f t="shared" ref="F6:F13" si="0">F5+E6-D6</f>
        <v>-503426</v>
      </c>
      <c r="G6" s="266" t="s">
        <v>636</v>
      </c>
      <c r="H6" s="271"/>
    </row>
    <row r="7" spans="1:8" ht="74.25" customHeight="1" thickBot="1" x14ac:dyDescent="0.55000000000000004">
      <c r="A7" s="269">
        <v>45054</v>
      </c>
      <c r="B7" s="265" t="s">
        <v>648</v>
      </c>
      <c r="C7" s="265"/>
      <c r="D7" s="284">
        <v>100</v>
      </c>
      <c r="E7" s="268"/>
      <c r="F7" s="268">
        <f t="shared" si="0"/>
        <v>-503526</v>
      </c>
      <c r="G7" s="266" t="s">
        <v>638</v>
      </c>
      <c r="H7" s="273"/>
    </row>
    <row r="8" spans="1:8" ht="74.25" customHeight="1" thickBot="1" x14ac:dyDescent="0.55000000000000004">
      <c r="A8" s="269">
        <v>45054</v>
      </c>
      <c r="B8" s="265" t="s">
        <v>639</v>
      </c>
      <c r="C8" s="265"/>
      <c r="D8" s="284">
        <v>100</v>
      </c>
      <c r="E8" s="268"/>
      <c r="F8" s="268">
        <f t="shared" si="0"/>
        <v>-503626</v>
      </c>
      <c r="G8" s="266" t="s">
        <v>640</v>
      </c>
      <c r="H8" s="273"/>
    </row>
    <row r="9" spans="1:8" ht="74.25" customHeight="1" thickBot="1" x14ac:dyDescent="0.55000000000000004">
      <c r="A9" s="269">
        <v>45054</v>
      </c>
      <c r="B9" s="265" t="s">
        <v>641</v>
      </c>
      <c r="C9" s="265"/>
      <c r="D9" s="284">
        <v>700</v>
      </c>
      <c r="E9" s="268"/>
      <c r="F9" s="268">
        <f t="shared" si="0"/>
        <v>-504326</v>
      </c>
      <c r="G9" s="266" t="s">
        <v>642</v>
      </c>
      <c r="H9" s="273"/>
    </row>
    <row r="10" spans="1:8" ht="74.25" customHeight="1" thickBot="1" x14ac:dyDescent="0.55000000000000004">
      <c r="A10" s="269">
        <v>45054</v>
      </c>
      <c r="B10" s="265" t="s">
        <v>431</v>
      </c>
      <c r="C10" s="265"/>
      <c r="D10" s="284">
        <v>450</v>
      </c>
      <c r="E10" s="268"/>
      <c r="F10" s="268">
        <f t="shared" si="0"/>
        <v>-504776</v>
      </c>
      <c r="G10" s="266" t="s">
        <v>649</v>
      </c>
      <c r="H10" s="273"/>
    </row>
    <row r="11" spans="1:8" ht="74.25" customHeight="1" thickBot="1" x14ac:dyDescent="0.55000000000000004">
      <c r="A11" s="269">
        <v>45054</v>
      </c>
      <c r="B11" s="265" t="s">
        <v>621</v>
      </c>
      <c r="C11" s="265"/>
      <c r="D11" s="284">
        <v>50</v>
      </c>
      <c r="E11" s="268"/>
      <c r="F11" s="268">
        <f t="shared" si="0"/>
        <v>-504826</v>
      </c>
      <c r="G11" s="290" t="s">
        <v>643</v>
      </c>
      <c r="H11" s="273"/>
    </row>
    <row r="12" spans="1:8" ht="74.25" customHeight="1" thickBot="1" x14ac:dyDescent="0.55000000000000004">
      <c r="A12" s="269">
        <v>45054</v>
      </c>
      <c r="B12" s="265" t="s">
        <v>621</v>
      </c>
      <c r="C12" s="265"/>
      <c r="D12" s="284">
        <v>100</v>
      </c>
      <c r="E12" s="268"/>
      <c r="F12" s="268">
        <f t="shared" si="0"/>
        <v>-504926</v>
      </c>
      <c r="G12" s="266" t="s">
        <v>644</v>
      </c>
      <c r="H12" s="273"/>
    </row>
    <row r="13" spans="1:8" ht="74.25" customHeight="1" thickBot="1" x14ac:dyDescent="0.55000000000000004">
      <c r="A13" s="269">
        <v>45054</v>
      </c>
      <c r="B13" s="265" t="s">
        <v>431</v>
      </c>
      <c r="C13" s="265"/>
      <c r="D13" s="284">
        <v>50</v>
      </c>
      <c r="E13" s="268"/>
      <c r="F13" s="268">
        <f t="shared" si="0"/>
        <v>-504976</v>
      </c>
      <c r="G13" s="266" t="s">
        <v>645</v>
      </c>
      <c r="H13" s="273"/>
    </row>
    <row r="14" spans="1:8" ht="74.25" customHeight="1" thickBot="1" x14ac:dyDescent="0.3">
      <c r="A14" s="341" t="s">
        <v>5</v>
      </c>
      <c r="B14" s="342"/>
      <c r="C14" s="285">
        <f>SUM(C4:C13)</f>
        <v>-491176</v>
      </c>
      <c r="D14" s="268">
        <f>SUM(D4:D13)</f>
        <v>13800</v>
      </c>
      <c r="E14" s="268">
        <f>SUM(E4:E13)</f>
        <v>0</v>
      </c>
      <c r="F14" s="268">
        <f>+C14+E14-D14</f>
        <v>-504976</v>
      </c>
      <c r="G14" s="266"/>
      <c r="H14" s="267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</sheetData>
  <mergeCells count="2">
    <mergeCell ref="A2:F2"/>
    <mergeCell ref="A14:B14"/>
  </mergeCells>
  <printOptions horizontalCentered="1" verticalCentered="1"/>
  <pageMargins left="0" right="0" top="0" bottom="0" header="0.3" footer="0.3"/>
  <pageSetup scale="31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A5" zoomScale="44" zoomScaleNormal="44" workbookViewId="0">
      <selection activeCell="A14" sqref="A14:B14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8" ht="44.25" customHeight="1" x14ac:dyDescent="0.25">
      <c r="A1" s="260" t="s">
        <v>6</v>
      </c>
      <c r="B1" s="261">
        <v>45056</v>
      </c>
      <c r="C1" s="262"/>
      <c r="D1" s="204"/>
      <c r="E1" s="204"/>
      <c r="F1" s="260" t="s">
        <v>653</v>
      </c>
      <c r="G1" s="260"/>
      <c r="H1" s="260"/>
    </row>
    <row r="2" spans="1:8" ht="32.25" thickBot="1" x14ac:dyDescent="0.3">
      <c r="A2" s="340" t="s">
        <v>395</v>
      </c>
      <c r="B2" s="340"/>
      <c r="C2" s="340"/>
      <c r="D2" s="340"/>
      <c r="E2" s="340"/>
      <c r="F2" s="340"/>
      <c r="G2" s="291"/>
      <c r="H2" s="291"/>
    </row>
    <row r="3" spans="1:8" ht="92.25" customHeight="1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74.25" customHeight="1" thickBot="1" x14ac:dyDescent="0.3">
      <c r="A4" s="264"/>
      <c r="B4" s="265" t="s">
        <v>8</v>
      </c>
      <c r="C4" s="268">
        <v>-504976</v>
      </c>
      <c r="D4" s="268"/>
      <c r="E4" s="268"/>
      <c r="F4" s="268">
        <f>C4</f>
        <v>-504976</v>
      </c>
      <c r="G4" s="266"/>
      <c r="H4" s="267"/>
    </row>
    <row r="5" spans="1:8" ht="74.25" customHeight="1" thickBot="1" x14ac:dyDescent="0.3">
      <c r="A5" s="269">
        <v>45049</v>
      </c>
      <c r="B5" s="265" t="s">
        <v>651</v>
      </c>
      <c r="C5" s="265"/>
      <c r="D5" s="268"/>
      <c r="E5" s="268">
        <v>50000</v>
      </c>
      <c r="F5" s="268">
        <f>+F4+E5-D5</f>
        <v>-454976</v>
      </c>
      <c r="G5" s="266"/>
      <c r="H5" s="267"/>
    </row>
    <row r="6" spans="1:8" ht="74.25" customHeight="1" thickBot="1" x14ac:dyDescent="0.3">
      <c r="A6" s="269">
        <v>45054</v>
      </c>
      <c r="B6" s="265" t="s">
        <v>652</v>
      </c>
      <c r="C6" s="265"/>
      <c r="D6" s="284"/>
      <c r="E6" s="268">
        <v>100000</v>
      </c>
      <c r="F6" s="268">
        <f t="shared" ref="F6:F13" si="0">F5+E6-D6</f>
        <v>-354976</v>
      </c>
      <c r="G6" s="266"/>
      <c r="H6" s="271"/>
    </row>
    <row r="7" spans="1:8" ht="74.25" customHeight="1" thickBot="1" x14ac:dyDescent="0.55000000000000004">
      <c r="A7" s="269">
        <v>45056</v>
      </c>
      <c r="B7" s="265" t="s">
        <v>377</v>
      </c>
      <c r="C7" s="265"/>
      <c r="D7" s="284">
        <f>90*45</f>
        <v>4050</v>
      </c>
      <c r="E7" s="268"/>
      <c r="F7" s="268">
        <f t="shared" si="0"/>
        <v>-359026</v>
      </c>
      <c r="G7" s="266" t="s">
        <v>654</v>
      </c>
      <c r="H7" s="273"/>
    </row>
    <row r="8" spans="1:8" ht="74.25" customHeight="1" thickBot="1" x14ac:dyDescent="0.55000000000000004">
      <c r="A8" s="269">
        <v>45056</v>
      </c>
      <c r="B8" s="265" t="s">
        <v>655</v>
      </c>
      <c r="C8" s="265"/>
      <c r="D8" s="284">
        <f>3*820</f>
        <v>2460</v>
      </c>
      <c r="E8" s="268"/>
      <c r="F8" s="268">
        <f t="shared" si="0"/>
        <v>-361486</v>
      </c>
      <c r="G8" s="266" t="s">
        <v>656</v>
      </c>
      <c r="H8" s="273"/>
    </row>
    <row r="9" spans="1:8" ht="74.25" customHeight="1" thickBot="1" x14ac:dyDescent="0.55000000000000004">
      <c r="A9" s="269">
        <v>45056</v>
      </c>
      <c r="B9" s="265" t="s">
        <v>616</v>
      </c>
      <c r="C9" s="265"/>
      <c r="D9" s="284">
        <v>160</v>
      </c>
      <c r="E9" s="268"/>
      <c r="F9" s="268">
        <f t="shared" si="0"/>
        <v>-361646</v>
      </c>
      <c r="G9" s="266" t="s">
        <v>657</v>
      </c>
      <c r="H9" s="273"/>
    </row>
    <row r="10" spans="1:8" ht="74.25" customHeight="1" thickBot="1" x14ac:dyDescent="0.55000000000000004">
      <c r="A10" s="269">
        <v>45056</v>
      </c>
      <c r="B10" s="265" t="s">
        <v>658</v>
      </c>
      <c r="C10" s="265"/>
      <c r="D10" s="284">
        <v>250</v>
      </c>
      <c r="E10" s="268"/>
      <c r="F10" s="268">
        <f t="shared" si="0"/>
        <v>-361896</v>
      </c>
      <c r="G10" s="266" t="s">
        <v>659</v>
      </c>
      <c r="H10" s="273"/>
    </row>
    <row r="11" spans="1:8" ht="74.25" customHeight="1" thickBot="1" x14ac:dyDescent="0.55000000000000004">
      <c r="A11" s="269">
        <v>45056</v>
      </c>
      <c r="B11" s="265" t="s">
        <v>660</v>
      </c>
      <c r="C11" s="265"/>
      <c r="D11" s="284">
        <v>100</v>
      </c>
      <c r="E11" s="268"/>
      <c r="F11" s="268">
        <f t="shared" si="0"/>
        <v>-361996</v>
      </c>
      <c r="G11" s="265" t="s">
        <v>660</v>
      </c>
      <c r="H11" s="273"/>
    </row>
    <row r="12" spans="1:8" ht="74.25" customHeight="1" thickBot="1" x14ac:dyDescent="0.55000000000000004">
      <c r="A12" s="269">
        <v>45056</v>
      </c>
      <c r="B12" s="265" t="s">
        <v>661</v>
      </c>
      <c r="C12" s="265"/>
      <c r="D12" s="284">
        <f>2280+375</f>
        <v>2655</v>
      </c>
      <c r="E12" s="268"/>
      <c r="F12" s="268">
        <f t="shared" si="0"/>
        <v>-364651</v>
      </c>
      <c r="G12" s="266" t="s">
        <v>662</v>
      </c>
      <c r="H12" s="273"/>
    </row>
    <row r="13" spans="1:8" ht="74.25" customHeight="1" thickBot="1" x14ac:dyDescent="0.55000000000000004">
      <c r="A13" s="269">
        <v>45056</v>
      </c>
      <c r="B13" s="265"/>
      <c r="C13" s="265"/>
      <c r="D13" s="284"/>
      <c r="E13" s="268"/>
      <c r="F13" s="268">
        <f t="shared" si="0"/>
        <v>-364651</v>
      </c>
      <c r="G13" s="266" t="s">
        <v>663</v>
      </c>
      <c r="H13" s="273"/>
    </row>
    <row r="14" spans="1:8" ht="74.25" customHeight="1" thickBot="1" x14ac:dyDescent="0.3">
      <c r="A14" s="341" t="s">
        <v>5</v>
      </c>
      <c r="B14" s="342"/>
      <c r="C14" s="285">
        <f>SUM(C4:C13)</f>
        <v>-504976</v>
      </c>
      <c r="D14" s="268">
        <f>SUM(D4:D13)</f>
        <v>9675</v>
      </c>
      <c r="E14" s="268">
        <f>SUM(E4:E13)</f>
        <v>150000</v>
      </c>
      <c r="F14" s="268">
        <f>+C14+E14-D14</f>
        <v>-364651</v>
      </c>
      <c r="G14" s="266"/>
      <c r="H14" s="267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</sheetData>
  <mergeCells count="2">
    <mergeCell ref="A2:F2"/>
    <mergeCell ref="A14:B14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rightToLeft="1" topLeftCell="A2" zoomScale="44" zoomScaleNormal="44" workbookViewId="0">
      <selection activeCell="G4" sqref="G4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9" ht="68.25" customHeight="1" x14ac:dyDescent="2.0499999999999998">
      <c r="I1" s="299"/>
    </row>
    <row r="2" spans="1:9" ht="68.25" customHeight="1" x14ac:dyDescent="0.25">
      <c r="A2" s="260"/>
      <c r="B2" s="261"/>
      <c r="C2" s="343" t="s">
        <v>674</v>
      </c>
      <c r="D2" s="343"/>
      <c r="E2" s="343"/>
      <c r="F2" s="343"/>
      <c r="G2" s="260"/>
      <c r="H2" s="260"/>
    </row>
    <row r="3" spans="1:9" ht="68.25" customHeight="1" x14ac:dyDescent="0.25">
      <c r="A3" s="260" t="s">
        <v>6</v>
      </c>
      <c r="B3" s="261">
        <f ca="1">TODAY()</f>
        <v>45083</v>
      </c>
      <c r="C3" s="343"/>
      <c r="D3" s="343"/>
      <c r="E3" s="343"/>
      <c r="F3" s="343"/>
      <c r="G3" s="260" t="s">
        <v>685</v>
      </c>
      <c r="H3" s="260"/>
    </row>
    <row r="4" spans="1:9" ht="32.25" thickBot="1" x14ac:dyDescent="0.3">
      <c r="A4" s="340" t="s">
        <v>395</v>
      </c>
      <c r="B4" s="340"/>
      <c r="C4" s="340"/>
      <c r="D4" s="340"/>
      <c r="E4" s="340"/>
      <c r="F4" s="340"/>
      <c r="G4" s="292"/>
      <c r="H4" s="292"/>
    </row>
    <row r="5" spans="1:9" ht="92.25" customHeight="1" thickBot="1" x14ac:dyDescent="0.3">
      <c r="A5" s="264" t="s">
        <v>6</v>
      </c>
      <c r="B5" s="265" t="s">
        <v>0</v>
      </c>
      <c r="C5" s="247" t="s">
        <v>8</v>
      </c>
      <c r="D5" s="265" t="s">
        <v>1</v>
      </c>
      <c r="E5" s="265" t="s">
        <v>2</v>
      </c>
      <c r="F5" s="265" t="s">
        <v>3</v>
      </c>
      <c r="G5" s="266" t="s">
        <v>458</v>
      </c>
      <c r="H5" s="267" t="s">
        <v>7</v>
      </c>
    </row>
    <row r="6" spans="1:9" ht="74.25" customHeight="1" thickBot="1" x14ac:dyDescent="0.3">
      <c r="A6" s="269">
        <v>45057</v>
      </c>
      <c r="B6" s="265" t="s">
        <v>669</v>
      </c>
      <c r="C6" s="268">
        <f>'9-5-2023'!F14</f>
        <v>-364651</v>
      </c>
      <c r="D6" s="268"/>
      <c r="E6" s="268"/>
      <c r="F6" s="268">
        <f>C6</f>
        <v>-364651</v>
      </c>
      <c r="G6" s="266"/>
      <c r="H6" s="267"/>
    </row>
    <row r="7" spans="1:9" ht="74.25" customHeight="1" thickBot="1" x14ac:dyDescent="0.3">
      <c r="A7" s="269">
        <v>45057</v>
      </c>
      <c r="B7" s="265" t="s">
        <v>670</v>
      </c>
      <c r="C7" s="265"/>
      <c r="D7" s="268">
        <v>150</v>
      </c>
      <c r="E7" s="268"/>
      <c r="F7" s="268">
        <f>+F6+E7-D7</f>
        <v>-364801</v>
      </c>
      <c r="G7" s="266"/>
      <c r="H7" s="267"/>
    </row>
    <row r="8" spans="1:9" ht="74.25" customHeight="1" thickBot="1" x14ac:dyDescent="0.3">
      <c r="A8" s="269">
        <v>45057</v>
      </c>
      <c r="B8" s="297" t="s">
        <v>683</v>
      </c>
      <c r="C8" s="265"/>
      <c r="D8" s="284">
        <v>150</v>
      </c>
      <c r="E8" s="268"/>
      <c r="F8" s="268">
        <f>F7+E8-D8</f>
        <v>-364951</v>
      </c>
      <c r="G8" s="266" t="s">
        <v>684</v>
      </c>
      <c r="H8" s="271"/>
    </row>
    <row r="9" spans="1:9" ht="74.25" customHeight="1" thickBot="1" x14ac:dyDescent="0.55000000000000004">
      <c r="A9" s="269">
        <v>45057</v>
      </c>
      <c r="B9" s="265" t="s">
        <v>672</v>
      </c>
      <c r="C9" s="265"/>
      <c r="D9" s="284">
        <v>350</v>
      </c>
      <c r="E9" s="268"/>
      <c r="F9" s="268">
        <f>F8+E9-D9</f>
        <v>-365301</v>
      </c>
      <c r="G9" s="266"/>
      <c r="H9" s="273"/>
    </row>
    <row r="10" spans="1:9" ht="74.25" customHeight="1" thickBot="1" x14ac:dyDescent="0.3">
      <c r="A10" s="341" t="s">
        <v>5</v>
      </c>
      <c r="B10" s="342"/>
      <c r="C10" s="285">
        <f>SUM(C6:C9)</f>
        <v>-364651</v>
      </c>
      <c r="D10" s="268">
        <f>SUM(D6:D9)</f>
        <v>650</v>
      </c>
      <c r="E10" s="268">
        <f>SUM(E6:E9)</f>
        <v>0</v>
      </c>
      <c r="F10" s="268">
        <f>+C10+E10-D10</f>
        <v>-365301</v>
      </c>
      <c r="G10" s="266"/>
      <c r="H10" s="267"/>
    </row>
    <row r="11" spans="1:9" ht="31.5" x14ac:dyDescent="0.25">
      <c r="A11" s="257"/>
      <c r="B11" s="257"/>
      <c r="C11" s="257"/>
      <c r="D11" s="257"/>
      <c r="E11" s="257"/>
      <c r="F11" s="257"/>
      <c r="G11" s="257"/>
      <c r="H11" s="257"/>
    </row>
    <row r="12" spans="1:9" ht="31.5" x14ac:dyDescent="0.25">
      <c r="A12" s="257"/>
      <c r="B12" s="253" t="s">
        <v>397</v>
      </c>
      <c r="C12" s="253"/>
      <c r="D12" s="253"/>
      <c r="E12" s="253"/>
      <c r="F12" s="253" t="s">
        <v>592</v>
      </c>
      <c r="G12" s="253"/>
      <c r="H12" s="253" t="s">
        <v>9</v>
      </c>
    </row>
    <row r="13" spans="1:9" ht="31.5" x14ac:dyDescent="0.25">
      <c r="A13" s="257"/>
      <c r="B13" s="257"/>
      <c r="C13" s="257"/>
      <c r="D13" s="258"/>
      <c r="E13" s="257"/>
      <c r="F13" s="257"/>
      <c r="G13" s="257"/>
      <c r="H13" s="257"/>
    </row>
    <row r="14" spans="1:9" ht="31.5" x14ac:dyDescent="0.25">
      <c r="A14" s="257"/>
      <c r="B14" s="257" t="s">
        <v>10</v>
      </c>
      <c r="C14" s="257"/>
      <c r="D14" s="257"/>
      <c r="E14" s="257"/>
      <c r="F14" s="257" t="s">
        <v>593</v>
      </c>
      <c r="G14" s="257"/>
      <c r="H14" s="257" t="s">
        <v>11</v>
      </c>
    </row>
  </sheetData>
  <mergeCells count="3">
    <mergeCell ref="A4:F4"/>
    <mergeCell ref="A10:B10"/>
    <mergeCell ref="C2:F3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rightToLeft="1" topLeftCell="B1" zoomScale="44" zoomScaleNormal="44" workbookViewId="0">
      <selection activeCell="D10" sqref="D10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102.140625" bestFit="1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43" t="s">
        <v>674</v>
      </c>
      <c r="F1" s="343"/>
      <c r="G1" s="343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43"/>
      <c r="F2" s="343"/>
      <c r="G2" s="343"/>
      <c r="H2" s="260" t="s">
        <v>679</v>
      </c>
    </row>
    <row r="3" spans="1:8" ht="32.25" thickBot="1" x14ac:dyDescent="0.3">
      <c r="A3" s="340" t="s">
        <v>395</v>
      </c>
      <c r="B3" s="340"/>
      <c r="C3" s="340"/>
      <c r="D3" s="340"/>
      <c r="E3" s="340"/>
      <c r="F3" s="340"/>
      <c r="G3" s="296"/>
      <c r="H3" s="296"/>
    </row>
    <row r="4" spans="1:8" ht="92.25" customHeight="1" thickBot="1" x14ac:dyDescent="0.3">
      <c r="A4" s="264" t="s">
        <v>6</v>
      </c>
      <c r="B4" s="265" t="s">
        <v>0</v>
      </c>
      <c r="C4" s="247" t="s">
        <v>8</v>
      </c>
      <c r="D4" s="265" t="s">
        <v>1</v>
      </c>
      <c r="E4" s="265" t="s">
        <v>2</v>
      </c>
      <c r="F4" s="265" t="s">
        <v>3</v>
      </c>
      <c r="G4" s="266" t="s">
        <v>458</v>
      </c>
      <c r="H4" s="267" t="s">
        <v>7</v>
      </c>
    </row>
    <row r="5" spans="1:8" ht="74.25" customHeight="1" thickBot="1" x14ac:dyDescent="0.3">
      <c r="A5" s="269">
        <v>45057</v>
      </c>
      <c r="B5" s="265" t="s">
        <v>669</v>
      </c>
      <c r="C5" s="268">
        <f>'10-5-2023'!F10</f>
        <v>-365301</v>
      </c>
      <c r="D5" s="268"/>
      <c r="E5" s="268"/>
      <c r="F5" s="268">
        <f>C5</f>
        <v>-365301</v>
      </c>
      <c r="G5" s="266"/>
      <c r="H5" s="267"/>
    </row>
    <row r="6" spans="1:8" ht="74.25" customHeight="1" thickBot="1" x14ac:dyDescent="0.3">
      <c r="A6" s="269">
        <v>45057</v>
      </c>
      <c r="B6" s="265" t="s">
        <v>675</v>
      </c>
      <c r="C6" s="265"/>
      <c r="D6" s="268">
        <v>100000</v>
      </c>
      <c r="E6" s="268"/>
      <c r="F6" s="268">
        <f>+F5+E6-D6</f>
        <v>-465301</v>
      </c>
      <c r="G6" s="266" t="s">
        <v>678</v>
      </c>
      <c r="H6" s="267"/>
    </row>
    <row r="7" spans="1:8" ht="74.25" customHeight="1" thickBot="1" x14ac:dyDescent="0.3">
      <c r="A7" s="269">
        <v>45061</v>
      </c>
      <c r="B7" s="297" t="s">
        <v>382</v>
      </c>
      <c r="C7" s="265"/>
      <c r="D7" s="284">
        <v>1000</v>
      </c>
      <c r="E7" s="268"/>
      <c r="F7" s="268">
        <f>F6+E7-D7</f>
        <v>-466301</v>
      </c>
      <c r="G7" s="266" t="s">
        <v>676</v>
      </c>
      <c r="H7" s="271"/>
    </row>
    <row r="8" spans="1:8" ht="74.25" customHeight="1" thickBot="1" x14ac:dyDescent="0.55000000000000004">
      <c r="A8" s="269">
        <v>45061</v>
      </c>
      <c r="B8" s="265" t="s">
        <v>677</v>
      </c>
      <c r="C8" s="265"/>
      <c r="D8" s="284">
        <v>100</v>
      </c>
      <c r="E8" s="268"/>
      <c r="F8" s="268">
        <f>F7+E8-D8</f>
        <v>-466401</v>
      </c>
      <c r="G8" s="266" t="s">
        <v>677</v>
      </c>
      <c r="H8" s="273"/>
    </row>
    <row r="9" spans="1:8" ht="74.25" customHeight="1" thickBot="1" x14ac:dyDescent="0.3">
      <c r="A9" s="341" t="s">
        <v>5</v>
      </c>
      <c r="B9" s="342"/>
      <c r="C9" s="285">
        <f>SUM(C5:C8)</f>
        <v>-365301</v>
      </c>
      <c r="D9" s="268">
        <f>SUM(D6:D8)</f>
        <v>101100</v>
      </c>
      <c r="E9" s="268">
        <f>SUM(E5:E8)</f>
        <v>0</v>
      </c>
      <c r="F9" s="268">
        <f>+C9+E9-D9</f>
        <v>-466401</v>
      </c>
      <c r="G9" s="266"/>
      <c r="H9" s="267"/>
    </row>
    <row r="10" spans="1:8" ht="31.5" x14ac:dyDescent="0.25">
      <c r="A10" s="257"/>
      <c r="B10" s="257"/>
      <c r="C10" s="257"/>
      <c r="D10" s="257"/>
      <c r="E10" s="257"/>
      <c r="F10" s="257"/>
      <c r="G10" s="257"/>
      <c r="H10" s="257"/>
    </row>
    <row r="11" spans="1:8" ht="31.5" x14ac:dyDescent="0.25">
      <c r="A11" s="257"/>
      <c r="B11" s="253" t="s">
        <v>397</v>
      </c>
      <c r="C11" s="253"/>
      <c r="D11" s="253"/>
      <c r="E11" s="253"/>
      <c r="F11" s="253" t="s">
        <v>592</v>
      </c>
      <c r="G11" s="253"/>
      <c r="H11" s="253" t="s">
        <v>9</v>
      </c>
    </row>
    <row r="12" spans="1:8" ht="31.5" x14ac:dyDescent="0.25">
      <c r="A12" s="257"/>
      <c r="B12" s="257"/>
      <c r="C12" s="257"/>
      <c r="D12" s="258"/>
      <c r="E12" s="257"/>
      <c r="F12" s="257"/>
      <c r="G12" s="257"/>
      <c r="H12" s="257"/>
    </row>
    <row r="13" spans="1:8" ht="31.5" x14ac:dyDescent="0.25">
      <c r="A13" s="257"/>
      <c r="B13" s="257" t="s">
        <v>10</v>
      </c>
      <c r="C13" s="257"/>
      <c r="D13" s="257"/>
      <c r="E13" s="257"/>
      <c r="F13" s="257" t="s">
        <v>593</v>
      </c>
      <c r="G13" s="257"/>
      <c r="H13" s="257" t="s">
        <v>11</v>
      </c>
    </row>
  </sheetData>
  <mergeCells count="3">
    <mergeCell ref="A3:F3"/>
    <mergeCell ref="A9:B9"/>
    <mergeCell ref="E1:G2"/>
  </mergeCells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topLeftCell="B1" zoomScale="44" zoomScaleNormal="44" workbookViewId="0">
      <selection activeCell="E14" sqref="E14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102.140625" bestFit="1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43" t="s">
        <v>674</v>
      </c>
      <c r="F1" s="343"/>
      <c r="G1" s="343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43"/>
      <c r="F2" s="343"/>
      <c r="G2" s="343"/>
      <c r="H2" s="260" t="s">
        <v>697</v>
      </c>
    </row>
    <row r="3" spans="1:8" ht="32.25" thickBot="1" x14ac:dyDescent="0.3">
      <c r="A3" s="340" t="s">
        <v>395</v>
      </c>
      <c r="B3" s="340"/>
      <c r="C3" s="340"/>
      <c r="D3" s="340"/>
      <c r="E3" s="340"/>
      <c r="F3" s="340"/>
      <c r="G3" s="301"/>
      <c r="H3" s="301"/>
    </row>
    <row r="4" spans="1:8" ht="92.25" customHeight="1" thickBot="1" x14ac:dyDescent="0.3">
      <c r="A4" s="264" t="s">
        <v>6</v>
      </c>
      <c r="B4" s="265" t="s">
        <v>0</v>
      </c>
      <c r="C4" s="247" t="s">
        <v>8</v>
      </c>
      <c r="D4" s="265" t="s">
        <v>1</v>
      </c>
      <c r="E4" s="265" t="s">
        <v>2</v>
      </c>
      <c r="F4" s="265" t="s">
        <v>3</v>
      </c>
      <c r="G4" s="266" t="s">
        <v>458</v>
      </c>
      <c r="H4" s="267" t="s">
        <v>7</v>
      </c>
    </row>
    <row r="5" spans="1:8" ht="74.25" customHeight="1" thickBot="1" x14ac:dyDescent="0.3">
      <c r="A5" s="269">
        <v>45057</v>
      </c>
      <c r="B5" s="265" t="s">
        <v>669</v>
      </c>
      <c r="C5" s="268">
        <f>'11-5-2023'!F9</f>
        <v>-466401</v>
      </c>
      <c r="D5" s="268"/>
      <c r="E5" s="268"/>
      <c r="F5" s="268">
        <f>C5</f>
        <v>-466401</v>
      </c>
      <c r="G5" s="266"/>
      <c r="H5" s="267"/>
    </row>
    <row r="6" spans="1:8" ht="74.25" customHeight="1" thickBot="1" x14ac:dyDescent="0.3">
      <c r="A6" s="269">
        <v>45071</v>
      </c>
      <c r="B6" s="302"/>
      <c r="C6" s="265"/>
      <c r="D6" s="268"/>
      <c r="E6" s="268"/>
      <c r="F6" s="268">
        <f>+F5+E6-D6</f>
        <v>-466401</v>
      </c>
      <c r="G6" s="266"/>
      <c r="H6" s="267"/>
    </row>
    <row r="7" spans="1:8" ht="74.25" customHeight="1" thickBot="1" x14ac:dyDescent="0.3">
      <c r="A7" s="269"/>
      <c r="B7" s="302" t="s">
        <v>623</v>
      </c>
      <c r="C7" s="265"/>
      <c r="D7" s="284">
        <f>18*100</f>
        <v>1800</v>
      </c>
      <c r="E7" s="268"/>
      <c r="F7" s="268">
        <f>+F6+E7-D7</f>
        <v>-468201</v>
      </c>
      <c r="G7" s="266" t="s">
        <v>704</v>
      </c>
      <c r="H7" s="267"/>
    </row>
    <row r="8" spans="1:8" ht="74.25" customHeight="1" thickBot="1" x14ac:dyDescent="0.3">
      <c r="A8" s="269">
        <v>45071</v>
      </c>
      <c r="B8" s="302" t="s">
        <v>700</v>
      </c>
      <c r="C8" s="265"/>
      <c r="D8" s="284">
        <v>200</v>
      </c>
      <c r="E8" s="268"/>
      <c r="F8" s="268">
        <f t="shared" ref="F8:F13" si="0">+F7+E8-D8</f>
        <v>-468401</v>
      </c>
      <c r="G8" s="266" t="s">
        <v>691</v>
      </c>
      <c r="H8" s="271"/>
    </row>
    <row r="9" spans="1:8" ht="74.25" customHeight="1" thickBot="1" x14ac:dyDescent="0.3">
      <c r="A9" s="269">
        <v>45071</v>
      </c>
      <c r="B9" s="302" t="s">
        <v>701</v>
      </c>
      <c r="C9" s="265"/>
      <c r="D9" s="284">
        <v>1000</v>
      </c>
      <c r="E9" s="268"/>
      <c r="F9" s="268">
        <f t="shared" si="0"/>
        <v>-469401</v>
      </c>
      <c r="G9" s="266" t="s">
        <v>692</v>
      </c>
      <c r="H9" s="271"/>
    </row>
    <row r="10" spans="1:8" ht="74.25" customHeight="1" thickBot="1" x14ac:dyDescent="0.3">
      <c r="A10" s="269">
        <v>45071</v>
      </c>
      <c r="B10" s="302" t="s">
        <v>387</v>
      </c>
      <c r="C10" s="265"/>
      <c r="D10" s="284">
        <f>5*1860</f>
        <v>9300</v>
      </c>
      <c r="E10" s="268"/>
      <c r="F10" s="268">
        <f t="shared" si="0"/>
        <v>-478701</v>
      </c>
      <c r="G10" s="266" t="s">
        <v>693</v>
      </c>
      <c r="H10" s="271"/>
    </row>
    <row r="11" spans="1:8" ht="74.25" customHeight="1" thickBot="1" x14ac:dyDescent="0.55000000000000004">
      <c r="A11" s="269">
        <v>45071</v>
      </c>
      <c r="B11" s="302" t="s">
        <v>702</v>
      </c>
      <c r="C11" s="265"/>
      <c r="D11" s="284">
        <v>100</v>
      </c>
      <c r="E11" s="268"/>
      <c r="F11" s="268">
        <f t="shared" si="0"/>
        <v>-478801</v>
      </c>
      <c r="G11" s="266" t="s">
        <v>677</v>
      </c>
      <c r="H11" s="273" t="s">
        <v>694</v>
      </c>
    </row>
    <row r="12" spans="1:8" ht="74.25" customHeight="1" thickBot="1" x14ac:dyDescent="0.55000000000000004">
      <c r="A12" s="269">
        <v>45071</v>
      </c>
      <c r="B12" s="269" t="s">
        <v>703</v>
      </c>
      <c r="C12" s="302"/>
      <c r="D12" s="265">
        <v>4500</v>
      </c>
      <c r="E12" s="268"/>
      <c r="F12" s="268">
        <f t="shared" si="0"/>
        <v>-483301</v>
      </c>
      <c r="G12" s="266" t="s">
        <v>695</v>
      </c>
      <c r="H12" s="273" t="s">
        <v>696</v>
      </c>
    </row>
    <row r="13" spans="1:8" ht="74.25" customHeight="1" thickBot="1" x14ac:dyDescent="0.55000000000000004">
      <c r="A13" s="269">
        <v>45071</v>
      </c>
      <c r="B13" s="269" t="s">
        <v>705</v>
      </c>
      <c r="C13" s="302"/>
      <c r="D13" s="265">
        <v>160</v>
      </c>
      <c r="E13" s="268"/>
      <c r="F13" s="268">
        <f t="shared" si="0"/>
        <v>-483461</v>
      </c>
      <c r="G13" s="266"/>
      <c r="H13" s="273"/>
    </row>
    <row r="14" spans="1:8" ht="74.25" customHeight="1" thickBot="1" x14ac:dyDescent="0.3">
      <c r="A14" s="341" t="s">
        <v>5</v>
      </c>
      <c r="B14" s="342"/>
      <c r="C14" s="285">
        <f>C5</f>
        <v>-466401</v>
      </c>
      <c r="D14" s="268">
        <f>SUM(D5:D13)</f>
        <v>17060</v>
      </c>
      <c r="E14" s="268">
        <f>SUM(E5:E11)</f>
        <v>0</v>
      </c>
      <c r="F14" s="268">
        <f>C14-D14</f>
        <v>-483461</v>
      </c>
      <c r="G14" s="266"/>
      <c r="H14" s="267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  <row r="23" spans="1:8" ht="18" customHeight="1" x14ac:dyDescent="0.35">
      <c r="D23" s="303"/>
      <c r="E23" s="304"/>
      <c r="F23" s="304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rightToLeft="1" topLeftCell="A4" zoomScale="48" zoomScaleNormal="48" workbookViewId="0">
      <selection activeCell="E27" sqref="E27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41.5703125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43" t="s">
        <v>674</v>
      </c>
      <c r="F1" s="343"/>
      <c r="G1" s="343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43"/>
      <c r="F2" s="343"/>
      <c r="G2" s="343"/>
      <c r="H2" s="260" t="s">
        <v>709</v>
      </c>
    </row>
    <row r="3" spans="1:8" ht="31.5" x14ac:dyDescent="0.25">
      <c r="A3" s="344" t="s">
        <v>395</v>
      </c>
      <c r="B3" s="344"/>
      <c r="C3" s="344"/>
      <c r="D3" s="344"/>
      <c r="E3" s="344"/>
      <c r="F3" s="344"/>
      <c r="G3" s="306"/>
      <c r="H3" s="306"/>
    </row>
    <row r="4" spans="1:8" ht="92.25" customHeight="1" x14ac:dyDescent="0.25">
      <c r="A4" s="311" t="s">
        <v>6</v>
      </c>
      <c r="B4" s="311" t="s">
        <v>0</v>
      </c>
      <c r="C4" s="312" t="s">
        <v>8</v>
      </c>
      <c r="D4" s="311" t="s">
        <v>1</v>
      </c>
      <c r="E4" s="311" t="s">
        <v>2</v>
      </c>
      <c r="F4" s="311" t="s">
        <v>3</v>
      </c>
      <c r="G4" s="311" t="s">
        <v>458</v>
      </c>
      <c r="H4" s="311" t="s">
        <v>7</v>
      </c>
    </row>
    <row r="5" spans="1:8" ht="74.25" customHeight="1" x14ac:dyDescent="0.25">
      <c r="A5" s="313">
        <v>45071</v>
      </c>
      <c r="B5" s="311" t="s">
        <v>8</v>
      </c>
      <c r="C5" s="314">
        <f>'25-5-2023'!F14</f>
        <v>-483461</v>
      </c>
      <c r="D5" s="314"/>
      <c r="E5" s="314"/>
      <c r="F5" s="314">
        <f>C5</f>
        <v>-483461</v>
      </c>
      <c r="G5" s="311"/>
      <c r="H5" s="311"/>
    </row>
    <row r="6" spans="1:8" ht="74.25" customHeight="1" x14ac:dyDescent="0.25">
      <c r="A6" s="313">
        <v>45075</v>
      </c>
      <c r="B6" s="313" t="s">
        <v>710</v>
      </c>
      <c r="C6" s="311"/>
      <c r="D6" s="314">
        <v>2800</v>
      </c>
      <c r="E6" s="314"/>
      <c r="F6" s="314">
        <f>+F5+E6-D6</f>
        <v>-486261</v>
      </c>
      <c r="G6" s="311"/>
      <c r="H6" s="311"/>
    </row>
    <row r="7" spans="1:8" ht="74.25" customHeight="1" x14ac:dyDescent="0.25">
      <c r="A7" s="313">
        <v>45075</v>
      </c>
      <c r="B7" s="313" t="s">
        <v>711</v>
      </c>
      <c r="C7" s="311"/>
      <c r="D7" s="314">
        <v>1500</v>
      </c>
      <c r="E7" s="314"/>
      <c r="F7" s="314">
        <f t="shared" ref="F7:F12" si="0">+F6+E7-D7</f>
        <v>-487761</v>
      </c>
      <c r="G7" s="311"/>
      <c r="H7" s="311"/>
    </row>
    <row r="8" spans="1:8" ht="74.25" customHeight="1" x14ac:dyDescent="0.25">
      <c r="A8" s="313">
        <v>45076</v>
      </c>
      <c r="B8" s="313" t="s">
        <v>713</v>
      </c>
      <c r="C8" s="311"/>
      <c r="D8" s="314">
        <v>10000</v>
      </c>
      <c r="E8" s="314"/>
      <c r="F8" s="314">
        <f t="shared" si="0"/>
        <v>-497761</v>
      </c>
      <c r="G8" s="311"/>
      <c r="H8" s="311"/>
    </row>
    <row r="9" spans="1:8" ht="74.25" customHeight="1" x14ac:dyDescent="0.25">
      <c r="A9" s="313">
        <v>45076</v>
      </c>
      <c r="B9" s="313" t="s">
        <v>714</v>
      </c>
      <c r="C9" s="311"/>
      <c r="D9" s="314">
        <v>10000</v>
      </c>
      <c r="E9" s="314"/>
      <c r="F9" s="314">
        <f t="shared" si="0"/>
        <v>-507761</v>
      </c>
      <c r="G9" s="311"/>
      <c r="H9" s="311"/>
    </row>
    <row r="10" spans="1:8" ht="74.25" customHeight="1" x14ac:dyDescent="0.25">
      <c r="A10" s="313">
        <v>45076</v>
      </c>
      <c r="B10" s="313" t="s">
        <v>711</v>
      </c>
      <c r="C10" s="311"/>
      <c r="D10" s="314">
        <v>4000</v>
      </c>
      <c r="E10" s="314"/>
      <c r="F10" s="314">
        <f t="shared" si="0"/>
        <v>-511761</v>
      </c>
      <c r="G10" s="311"/>
      <c r="H10" s="311"/>
    </row>
    <row r="11" spans="1:8" ht="74.25" customHeight="1" x14ac:dyDescent="0.25">
      <c r="A11" s="313">
        <v>45076</v>
      </c>
      <c r="B11" s="313" t="s">
        <v>715</v>
      </c>
      <c r="C11" s="311"/>
      <c r="D11" s="314">
        <v>100</v>
      </c>
      <c r="E11" s="314"/>
      <c r="F11" s="314">
        <f t="shared" si="0"/>
        <v>-511861</v>
      </c>
      <c r="G11" s="311"/>
      <c r="H11" s="311"/>
    </row>
    <row r="12" spans="1:8" ht="74.25" customHeight="1" x14ac:dyDescent="0.25">
      <c r="A12" s="313"/>
      <c r="B12" s="313"/>
      <c r="C12" s="311"/>
      <c r="D12" s="314"/>
      <c r="E12" s="314"/>
      <c r="F12" s="314">
        <f t="shared" si="0"/>
        <v>-511861</v>
      </c>
      <c r="G12" s="311"/>
      <c r="H12" s="311"/>
    </row>
    <row r="13" spans="1:8" ht="74.25" customHeight="1" thickBot="1" x14ac:dyDescent="0.3">
      <c r="A13" s="345" t="s">
        <v>5</v>
      </c>
      <c r="B13" s="346"/>
      <c r="C13" s="285">
        <f>C5</f>
        <v>-483461</v>
      </c>
      <c r="D13" s="308">
        <f>SUM(D6:D12)</f>
        <v>28400</v>
      </c>
      <c r="E13" s="308">
        <f>SUM(E5:E7)</f>
        <v>0</v>
      </c>
      <c r="F13" s="308">
        <f>C13-D13</f>
        <v>-511861</v>
      </c>
      <c r="G13" s="309"/>
      <c r="H13" s="310"/>
    </row>
    <row r="14" spans="1:8" ht="31.5" x14ac:dyDescent="0.25">
      <c r="A14" s="257"/>
      <c r="B14" s="257"/>
      <c r="C14" s="257"/>
      <c r="D14" s="257"/>
      <c r="E14" s="257"/>
      <c r="F14" s="257"/>
      <c r="G14" s="257"/>
      <c r="H14" s="257"/>
    </row>
    <row r="15" spans="1:8" ht="31.5" x14ac:dyDescent="0.25">
      <c r="A15" s="257"/>
      <c r="B15" s="253" t="s">
        <v>397</v>
      </c>
      <c r="C15" s="253"/>
      <c r="D15" s="253"/>
      <c r="E15" s="253"/>
      <c r="F15" s="253" t="s">
        <v>592</v>
      </c>
      <c r="G15" s="253"/>
      <c r="H15" s="253" t="s">
        <v>9</v>
      </c>
    </row>
    <row r="16" spans="1:8" ht="31.5" x14ac:dyDescent="0.25">
      <c r="A16" s="257"/>
      <c r="B16" s="257"/>
      <c r="C16" s="257"/>
      <c r="D16" s="258"/>
      <c r="E16" s="257"/>
      <c r="F16" s="257"/>
      <c r="G16" s="257"/>
      <c r="H16" s="257"/>
    </row>
    <row r="17" spans="1:8" ht="31.5" x14ac:dyDescent="0.25">
      <c r="A17" s="257"/>
      <c r="B17" s="257" t="s">
        <v>10</v>
      </c>
      <c r="C17" s="257"/>
      <c r="D17" s="257"/>
      <c r="E17" s="257"/>
      <c r="F17" s="257" t="s">
        <v>593</v>
      </c>
      <c r="G17" s="257"/>
      <c r="H17" s="257" t="s">
        <v>11</v>
      </c>
    </row>
    <row r="22" spans="1:8" ht="18" customHeight="1" x14ac:dyDescent="0.35">
      <c r="D22" s="303"/>
      <c r="E22" s="304"/>
      <c r="F22" s="304"/>
    </row>
  </sheetData>
  <mergeCells count="3">
    <mergeCell ref="E1:G2"/>
    <mergeCell ref="A3:F3"/>
    <mergeCell ref="A13:B13"/>
  </mergeCells>
  <printOptions horizontalCentered="1" verticalCentered="1"/>
  <pageMargins left="0" right="0" top="0" bottom="0" header="0.3" footer="0.3"/>
  <pageSetup paperSize="9" scale="36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topLeftCell="B1" zoomScale="48" zoomScaleNormal="48" workbookViewId="0">
      <selection activeCell="D18" sqref="D18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67.28515625" bestFit="1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43" t="s">
        <v>674</v>
      </c>
      <c r="F1" s="343"/>
      <c r="G1" s="343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43"/>
      <c r="F2" s="343"/>
      <c r="G2" s="343"/>
      <c r="H2" s="260" t="s">
        <v>709</v>
      </c>
    </row>
    <row r="3" spans="1:8" ht="31.5" x14ac:dyDescent="0.25">
      <c r="A3" s="344" t="s">
        <v>395</v>
      </c>
      <c r="B3" s="344"/>
      <c r="C3" s="344"/>
      <c r="D3" s="344"/>
      <c r="E3" s="344"/>
      <c r="F3" s="344"/>
      <c r="G3" s="307"/>
      <c r="H3" s="307"/>
    </row>
    <row r="4" spans="1:8" ht="92.25" customHeight="1" x14ac:dyDescent="0.25">
      <c r="A4" s="311" t="s">
        <v>6</v>
      </c>
      <c r="B4" s="311" t="s">
        <v>0</v>
      </c>
      <c r="C4" s="312" t="s">
        <v>8</v>
      </c>
      <c r="D4" s="311" t="s">
        <v>1</v>
      </c>
      <c r="E4" s="311" t="s">
        <v>2</v>
      </c>
      <c r="F4" s="311" t="s">
        <v>3</v>
      </c>
      <c r="G4" s="311" t="s">
        <v>458</v>
      </c>
      <c r="H4" s="311" t="s">
        <v>7</v>
      </c>
    </row>
    <row r="5" spans="1:8" ht="74.25" customHeight="1" x14ac:dyDescent="0.25">
      <c r="A5" s="313">
        <v>45075</v>
      </c>
      <c r="B5" s="311" t="s">
        <v>8</v>
      </c>
      <c r="C5" s="314">
        <f>'29-5-2023'!F13</f>
        <v>-511861</v>
      </c>
      <c r="D5" s="314"/>
      <c r="E5" s="314"/>
      <c r="F5" s="314">
        <f>C5</f>
        <v>-511861</v>
      </c>
      <c r="G5" s="311"/>
      <c r="H5" s="311"/>
    </row>
    <row r="6" spans="1:8" ht="74.25" customHeight="1" x14ac:dyDescent="0.25">
      <c r="A6" s="313">
        <v>45078</v>
      </c>
      <c r="B6" s="313"/>
      <c r="C6" s="311"/>
      <c r="D6" s="314"/>
      <c r="E6" s="314"/>
      <c r="F6" s="314">
        <f>+F5+E6-D6</f>
        <v>-511861</v>
      </c>
      <c r="G6" s="311"/>
      <c r="H6" s="311"/>
    </row>
    <row r="7" spans="1:8" ht="74.25" customHeight="1" x14ac:dyDescent="0.25">
      <c r="A7" s="313">
        <v>45078</v>
      </c>
      <c r="B7" s="313" t="s">
        <v>387</v>
      </c>
      <c r="C7" s="311"/>
      <c r="D7" s="314">
        <f>4*1860</f>
        <v>7440</v>
      </c>
      <c r="E7" s="314"/>
      <c r="F7" s="314">
        <f t="shared" ref="F7:F13" si="0">+F6+E7-D7</f>
        <v>-519301</v>
      </c>
      <c r="G7" s="311" t="s">
        <v>716</v>
      </c>
      <c r="H7" s="311"/>
    </row>
    <row r="8" spans="1:8" ht="74.25" customHeight="1" x14ac:dyDescent="0.25">
      <c r="A8" s="313">
        <v>45078</v>
      </c>
      <c r="B8" s="313" t="s">
        <v>623</v>
      </c>
      <c r="C8" s="311"/>
      <c r="D8" s="314">
        <f>4*110</f>
        <v>440</v>
      </c>
      <c r="E8" s="314"/>
      <c r="F8" s="314">
        <f t="shared" si="0"/>
        <v>-519741</v>
      </c>
      <c r="G8" s="311" t="s">
        <v>717</v>
      </c>
      <c r="H8" s="311"/>
    </row>
    <row r="9" spans="1:8" ht="74.25" customHeight="1" x14ac:dyDescent="0.25">
      <c r="A9" s="313">
        <v>45078</v>
      </c>
      <c r="B9" s="313" t="s">
        <v>719</v>
      </c>
      <c r="C9" s="311"/>
      <c r="D9" s="314">
        <v>700</v>
      </c>
      <c r="E9" s="314"/>
      <c r="F9" s="314">
        <f t="shared" si="0"/>
        <v>-520441</v>
      </c>
      <c r="G9" s="311" t="s">
        <v>718</v>
      </c>
      <c r="H9" s="311"/>
    </row>
    <row r="10" spans="1:8" ht="74.25" customHeight="1" x14ac:dyDescent="0.25">
      <c r="A10" s="313">
        <v>45078</v>
      </c>
      <c r="B10" s="313" t="s">
        <v>700</v>
      </c>
      <c r="C10" s="311"/>
      <c r="D10" s="314">
        <v>400</v>
      </c>
      <c r="E10" s="314"/>
      <c r="F10" s="314">
        <f t="shared" si="0"/>
        <v>-520841</v>
      </c>
      <c r="G10" s="311" t="s">
        <v>720</v>
      </c>
      <c r="H10" s="311"/>
    </row>
    <row r="11" spans="1:8" ht="74.25" customHeight="1" x14ac:dyDescent="0.25">
      <c r="A11" s="313">
        <v>45078</v>
      </c>
      <c r="B11" s="313" t="s">
        <v>721</v>
      </c>
      <c r="C11" s="311"/>
      <c r="D11" s="314">
        <v>300</v>
      </c>
      <c r="E11" s="314"/>
      <c r="F11" s="314">
        <f t="shared" si="0"/>
        <v>-521141</v>
      </c>
      <c r="G11" s="311" t="s">
        <v>722</v>
      </c>
      <c r="H11" s="311"/>
    </row>
    <row r="12" spans="1:8" ht="74.25" customHeight="1" x14ac:dyDescent="0.25">
      <c r="A12" s="313">
        <v>45078</v>
      </c>
      <c r="B12" s="313" t="s">
        <v>450</v>
      </c>
      <c r="C12" s="311"/>
      <c r="D12" s="314">
        <v>500</v>
      </c>
      <c r="E12" s="314"/>
      <c r="F12" s="314">
        <f t="shared" si="0"/>
        <v>-521641</v>
      </c>
      <c r="G12" s="311" t="s">
        <v>723</v>
      </c>
      <c r="H12" s="311"/>
    </row>
    <row r="13" spans="1:8" ht="74.25" customHeight="1" x14ac:dyDescent="0.25">
      <c r="A13" s="313">
        <v>45078</v>
      </c>
      <c r="B13" s="313" t="s">
        <v>700</v>
      </c>
      <c r="C13" s="311"/>
      <c r="D13" s="314">
        <v>200</v>
      </c>
      <c r="E13" s="314"/>
      <c r="F13" s="314">
        <f t="shared" si="0"/>
        <v>-521841</v>
      </c>
      <c r="G13" s="311" t="s">
        <v>724</v>
      </c>
      <c r="H13" s="311"/>
    </row>
    <row r="14" spans="1:8" ht="74.25" customHeight="1" thickBot="1" x14ac:dyDescent="0.3">
      <c r="A14" s="345" t="s">
        <v>5</v>
      </c>
      <c r="B14" s="346"/>
      <c r="C14" s="285">
        <f>C5</f>
        <v>-511861</v>
      </c>
      <c r="D14" s="308">
        <f>SUM(D6:D13)</f>
        <v>9980</v>
      </c>
      <c r="E14" s="308">
        <f>SUM(E5:E7)</f>
        <v>0</v>
      </c>
      <c r="F14" s="308">
        <f>C14-D14</f>
        <v>-521841</v>
      </c>
      <c r="G14" s="309"/>
      <c r="H14" s="310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  <row r="23" spans="1:8" ht="18" customHeight="1" x14ac:dyDescent="0.35">
      <c r="D23" s="303"/>
      <c r="E23" s="304"/>
      <c r="F23" s="304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1496062992125984" footer="0.31496062992125984"/>
  <pageSetup paperSize="9" scale="33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zoomScale="48" zoomScaleNormal="48" workbookViewId="0">
      <selection activeCell="B6" sqref="B6:D9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77.42578125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43" t="s">
        <v>674</v>
      </c>
      <c r="F1" s="343"/>
      <c r="G1" s="343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43"/>
      <c r="F2" s="343"/>
      <c r="G2" s="343"/>
      <c r="H2" s="260" t="s">
        <v>709</v>
      </c>
    </row>
    <row r="3" spans="1:8" ht="31.5" x14ac:dyDescent="0.25">
      <c r="A3" s="344" t="s">
        <v>395</v>
      </c>
      <c r="B3" s="344"/>
      <c r="C3" s="344"/>
      <c r="D3" s="344"/>
      <c r="E3" s="344"/>
      <c r="F3" s="344"/>
      <c r="G3" s="315"/>
      <c r="H3" s="315"/>
    </row>
    <row r="4" spans="1:8" ht="92.25" customHeight="1" x14ac:dyDescent="0.25">
      <c r="A4" s="311" t="s">
        <v>6</v>
      </c>
      <c r="B4" s="311" t="s">
        <v>0</v>
      </c>
      <c r="C4" s="312" t="s">
        <v>8</v>
      </c>
      <c r="D4" s="311" t="s">
        <v>1</v>
      </c>
      <c r="E4" s="311" t="s">
        <v>2</v>
      </c>
      <c r="F4" s="311" t="s">
        <v>3</v>
      </c>
      <c r="G4" s="311" t="s">
        <v>458</v>
      </c>
      <c r="H4" s="311" t="s">
        <v>7</v>
      </c>
    </row>
    <row r="5" spans="1:8" ht="74.25" customHeight="1" x14ac:dyDescent="0.25">
      <c r="A5" s="313">
        <v>45078</v>
      </c>
      <c r="B5" s="311" t="s">
        <v>8</v>
      </c>
      <c r="C5" s="314">
        <f>'1-6-2023'!F14</f>
        <v>-521841</v>
      </c>
      <c r="D5" s="314"/>
      <c r="E5" s="314"/>
      <c r="F5" s="314">
        <f>C5</f>
        <v>-521841</v>
      </c>
      <c r="G5" s="311"/>
      <c r="H5" s="311"/>
    </row>
    <row r="6" spans="1:8" ht="74.25" customHeight="1" x14ac:dyDescent="0.25">
      <c r="A6" s="313">
        <v>45081</v>
      </c>
      <c r="B6" s="316" t="s">
        <v>731</v>
      </c>
      <c r="C6" s="311"/>
      <c r="D6" s="314">
        <v>5000</v>
      </c>
      <c r="E6" s="314"/>
      <c r="F6" s="314">
        <f>+F5+E6-D6</f>
        <v>-526841</v>
      </c>
      <c r="G6" s="311" t="s">
        <v>731</v>
      </c>
      <c r="H6" s="311"/>
    </row>
    <row r="7" spans="1:8" ht="74.25" customHeight="1" x14ac:dyDescent="0.25">
      <c r="A7" s="313">
        <v>45081</v>
      </c>
      <c r="B7" s="311" t="s">
        <v>732</v>
      </c>
      <c r="C7" s="311"/>
      <c r="D7" s="314">
        <v>200</v>
      </c>
      <c r="E7" s="314"/>
      <c r="F7" s="314">
        <f t="shared" ref="F7:F13" si="0">+F6+E7-D7</f>
        <v>-527041</v>
      </c>
      <c r="G7" s="311" t="s">
        <v>732</v>
      </c>
      <c r="H7" s="311"/>
    </row>
    <row r="8" spans="1:8" ht="74.25" customHeight="1" x14ac:dyDescent="0.25">
      <c r="A8" s="313">
        <v>45081</v>
      </c>
      <c r="B8" s="313" t="s">
        <v>736</v>
      </c>
      <c r="C8" s="311"/>
      <c r="D8" s="314">
        <v>1500</v>
      </c>
      <c r="E8" s="314"/>
      <c r="F8" s="314">
        <f t="shared" si="0"/>
        <v>-528541</v>
      </c>
      <c r="G8" s="311" t="s">
        <v>733</v>
      </c>
      <c r="H8" s="311"/>
    </row>
    <row r="9" spans="1:8" ht="74.25" customHeight="1" x14ac:dyDescent="0.25">
      <c r="A9" s="313">
        <v>45081</v>
      </c>
      <c r="B9" s="313" t="s">
        <v>735</v>
      </c>
      <c r="C9" s="311"/>
      <c r="D9" s="314">
        <v>5000</v>
      </c>
      <c r="E9" s="314"/>
      <c r="F9" s="314">
        <f t="shared" si="0"/>
        <v>-533541</v>
      </c>
      <c r="G9" s="311" t="s">
        <v>734</v>
      </c>
      <c r="H9" s="311"/>
    </row>
    <row r="10" spans="1:8" ht="74.25" customHeight="1" x14ac:dyDescent="0.25">
      <c r="A10" s="313"/>
      <c r="B10" s="313"/>
      <c r="C10" s="311"/>
      <c r="D10" s="314"/>
      <c r="E10" s="314"/>
      <c r="F10" s="314">
        <f t="shared" si="0"/>
        <v>-533541</v>
      </c>
      <c r="G10" s="311"/>
      <c r="H10" s="311"/>
    </row>
    <row r="11" spans="1:8" ht="74.25" customHeight="1" x14ac:dyDescent="0.25">
      <c r="A11" s="313"/>
      <c r="B11" s="313"/>
      <c r="C11" s="311"/>
      <c r="D11" s="314"/>
      <c r="E11" s="314"/>
      <c r="F11" s="314">
        <f t="shared" si="0"/>
        <v>-533541</v>
      </c>
      <c r="G11" s="311"/>
      <c r="H11" s="311"/>
    </row>
    <row r="12" spans="1:8" ht="74.25" customHeight="1" x14ac:dyDescent="0.25">
      <c r="A12" s="313"/>
      <c r="B12" s="313"/>
      <c r="C12" s="311"/>
      <c r="D12" s="314"/>
      <c r="E12" s="314"/>
      <c r="F12" s="314">
        <f t="shared" si="0"/>
        <v>-533541</v>
      </c>
      <c r="G12" s="311"/>
      <c r="H12" s="311"/>
    </row>
    <row r="13" spans="1:8" ht="74.25" customHeight="1" x14ac:dyDescent="0.25">
      <c r="A13" s="313"/>
      <c r="B13" s="313"/>
      <c r="C13" s="311"/>
      <c r="D13" s="314"/>
      <c r="E13" s="314"/>
      <c r="F13" s="314">
        <f t="shared" si="0"/>
        <v>-533541</v>
      </c>
      <c r="G13" s="311"/>
      <c r="H13" s="311"/>
    </row>
    <row r="14" spans="1:8" ht="74.25" customHeight="1" thickBot="1" x14ac:dyDescent="0.3">
      <c r="A14" s="345" t="s">
        <v>5</v>
      </c>
      <c r="B14" s="346"/>
      <c r="C14" s="285">
        <f>C5</f>
        <v>-521841</v>
      </c>
      <c r="D14" s="308">
        <f>SUM(D6:D13)</f>
        <v>11700</v>
      </c>
      <c r="E14" s="308">
        <f>SUM(E5:E7)</f>
        <v>0</v>
      </c>
      <c r="F14" s="308">
        <f>C14-D14</f>
        <v>-533541</v>
      </c>
      <c r="G14" s="309"/>
      <c r="H14" s="310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  <row r="23" spans="1:8" ht="18" customHeight="1" x14ac:dyDescent="0.35">
      <c r="D23" s="303"/>
      <c r="E23" s="304"/>
      <c r="F23" s="304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1496062992125984" footer="0.31496062992125984"/>
  <pageSetup paperSize="9" scale="3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rightToLeft="1" zoomScaleNormal="100" workbookViewId="0">
      <selection activeCell="E3" sqref="E3"/>
    </sheetView>
  </sheetViews>
  <sheetFormatPr defaultRowHeight="15" x14ac:dyDescent="0.25"/>
  <cols>
    <col min="1" max="1" width="10.5703125" bestFit="1" customWidth="1"/>
    <col min="2" max="2" width="30.42578125" customWidth="1"/>
    <col min="3" max="4" width="21.140625" bestFit="1" customWidth="1"/>
    <col min="5" max="5" width="18.42578125" customWidth="1"/>
    <col min="6" max="6" width="45.7109375" bestFit="1" customWidth="1"/>
  </cols>
  <sheetData>
    <row r="1" spans="1:6" ht="27.75" customHeight="1" thickBot="1" x14ac:dyDescent="0.3">
      <c r="A1" s="330" t="s">
        <v>338</v>
      </c>
      <c r="B1" s="330"/>
      <c r="C1" s="330"/>
      <c r="D1" s="330"/>
      <c r="E1" s="330"/>
      <c r="F1" s="330"/>
    </row>
    <row r="2" spans="1:6" ht="19.5" thickBot="1" x14ac:dyDescent="0.3">
      <c r="A2" s="5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7" t="s">
        <v>7</v>
      </c>
    </row>
    <row r="3" spans="1:6" ht="18.75" x14ac:dyDescent="0.25">
      <c r="A3" s="62">
        <v>44988</v>
      </c>
      <c r="B3" s="63" t="s">
        <v>8</v>
      </c>
      <c r="C3" s="64">
        <v>22142</v>
      </c>
      <c r="D3" s="65"/>
      <c r="E3" s="65"/>
      <c r="F3" s="66"/>
    </row>
    <row r="4" spans="1:6" ht="18.75" x14ac:dyDescent="0.3">
      <c r="A4" s="1">
        <v>44989</v>
      </c>
      <c r="B4" s="61" t="s">
        <v>201</v>
      </c>
      <c r="C4" s="67"/>
      <c r="D4" s="3">
        <v>30000</v>
      </c>
      <c r="E4" s="3"/>
      <c r="F4" s="4"/>
    </row>
    <row r="5" spans="1:6" ht="18.75" x14ac:dyDescent="0.3">
      <c r="A5" s="1">
        <v>44989</v>
      </c>
      <c r="B5" s="61" t="s">
        <v>202</v>
      </c>
      <c r="C5" s="2">
        <v>10000</v>
      </c>
      <c r="D5" s="3"/>
      <c r="E5" s="3"/>
      <c r="F5" s="4" t="s">
        <v>203</v>
      </c>
    </row>
    <row r="6" spans="1:6" ht="18.75" x14ac:dyDescent="0.3">
      <c r="A6" s="1">
        <v>44989</v>
      </c>
      <c r="B6" s="125" t="s">
        <v>204</v>
      </c>
      <c r="C6" s="122">
        <v>9200</v>
      </c>
      <c r="D6" s="3"/>
      <c r="E6" s="3"/>
      <c r="F6" s="4" t="s">
        <v>205</v>
      </c>
    </row>
    <row r="7" spans="1:6" ht="18.75" x14ac:dyDescent="0.3">
      <c r="A7" s="1">
        <v>44989</v>
      </c>
      <c r="B7" s="61" t="s">
        <v>206</v>
      </c>
      <c r="C7" s="2">
        <v>10000</v>
      </c>
      <c r="D7" s="3"/>
      <c r="E7" s="3"/>
      <c r="F7" s="4" t="s">
        <v>203</v>
      </c>
    </row>
    <row r="8" spans="1:6" ht="18.75" x14ac:dyDescent="0.3">
      <c r="A8" s="1">
        <v>44989</v>
      </c>
      <c r="B8" s="61" t="s">
        <v>207</v>
      </c>
      <c r="C8" s="2">
        <v>10000</v>
      </c>
      <c r="D8" s="3"/>
      <c r="E8" s="3"/>
      <c r="F8" s="4" t="s">
        <v>203</v>
      </c>
    </row>
    <row r="9" spans="1:6" ht="18.75" x14ac:dyDescent="0.3">
      <c r="A9" s="1">
        <v>44989</v>
      </c>
      <c r="B9" s="125" t="s">
        <v>208</v>
      </c>
      <c r="C9" s="122">
        <v>10000</v>
      </c>
      <c r="D9" s="3"/>
      <c r="E9" s="3"/>
      <c r="F9" s="4" t="s">
        <v>209</v>
      </c>
    </row>
    <row r="10" spans="1:6" ht="18.75" x14ac:dyDescent="0.3">
      <c r="A10" s="1">
        <v>44989</v>
      </c>
      <c r="B10" s="125" t="s">
        <v>210</v>
      </c>
      <c r="C10" s="122">
        <v>3500</v>
      </c>
      <c r="D10" s="3"/>
      <c r="E10" s="3"/>
      <c r="F10" s="4" t="s">
        <v>205</v>
      </c>
    </row>
    <row r="11" spans="1:6" ht="18.75" x14ac:dyDescent="0.3">
      <c r="A11" s="1">
        <v>44989</v>
      </c>
      <c r="B11" s="125" t="s">
        <v>211</v>
      </c>
      <c r="C11" s="122">
        <v>515</v>
      </c>
      <c r="D11" s="3"/>
      <c r="E11" s="3"/>
      <c r="F11" s="4" t="s">
        <v>205</v>
      </c>
    </row>
    <row r="12" spans="1:6" ht="18.75" x14ac:dyDescent="0.3">
      <c r="A12" s="1">
        <v>44989</v>
      </c>
      <c r="B12" s="125" t="s">
        <v>212</v>
      </c>
      <c r="C12" s="122">
        <v>1000</v>
      </c>
      <c r="D12" s="3"/>
      <c r="E12" s="3"/>
      <c r="F12" s="4" t="s">
        <v>213</v>
      </c>
    </row>
    <row r="13" spans="1:6" ht="18.75" x14ac:dyDescent="0.3">
      <c r="A13" s="1">
        <v>44989</v>
      </c>
      <c r="B13" s="125" t="s">
        <v>214</v>
      </c>
      <c r="C13" s="122">
        <v>1300</v>
      </c>
      <c r="D13" s="3"/>
      <c r="E13" s="3"/>
      <c r="F13" s="4" t="s">
        <v>215</v>
      </c>
    </row>
    <row r="14" spans="1:6" ht="18.75" x14ac:dyDescent="0.3">
      <c r="A14" s="1">
        <v>44982</v>
      </c>
      <c r="B14" s="61" t="s">
        <v>219</v>
      </c>
      <c r="C14" s="2"/>
      <c r="D14" s="3">
        <v>90000</v>
      </c>
      <c r="E14" s="3"/>
      <c r="F14" s="4"/>
    </row>
    <row r="15" spans="1:6" ht="18.75" x14ac:dyDescent="0.3">
      <c r="A15" s="1">
        <v>44982</v>
      </c>
      <c r="B15" s="61" t="s">
        <v>216</v>
      </c>
      <c r="C15" s="2">
        <v>31200</v>
      </c>
      <c r="D15" s="3"/>
      <c r="E15" s="3"/>
      <c r="F15" s="4" t="s">
        <v>217</v>
      </c>
    </row>
    <row r="16" spans="1:6" ht="18.75" x14ac:dyDescent="0.3">
      <c r="A16" s="1">
        <v>44993</v>
      </c>
      <c r="B16" s="61" t="s">
        <v>220</v>
      </c>
      <c r="C16" s="2"/>
      <c r="D16" s="3">
        <v>50000</v>
      </c>
      <c r="E16" s="3"/>
      <c r="F16" s="4"/>
    </row>
    <row r="17" spans="1:6" ht="18.75" x14ac:dyDescent="0.3">
      <c r="A17" s="1">
        <v>44993</v>
      </c>
      <c r="B17" s="61" t="s">
        <v>221</v>
      </c>
      <c r="C17" s="2"/>
      <c r="D17" s="3">
        <v>100000</v>
      </c>
      <c r="E17" s="3"/>
      <c r="F17" s="4"/>
    </row>
    <row r="18" spans="1:6" ht="18.75" x14ac:dyDescent="0.3">
      <c r="A18" s="1">
        <v>44994</v>
      </c>
      <c r="B18" s="61" t="s">
        <v>222</v>
      </c>
      <c r="C18" s="2"/>
      <c r="D18" s="3">
        <v>100000</v>
      </c>
      <c r="E18" s="3"/>
      <c r="F18" s="4"/>
    </row>
    <row r="19" spans="1:6" ht="18.75" x14ac:dyDescent="0.3">
      <c r="A19" s="1">
        <v>44994</v>
      </c>
      <c r="B19" s="61" t="s">
        <v>223</v>
      </c>
      <c r="C19" s="2"/>
      <c r="D19" s="3">
        <v>100000</v>
      </c>
      <c r="E19" s="3"/>
      <c r="F19" s="4"/>
    </row>
    <row r="20" spans="1:6" ht="18.75" x14ac:dyDescent="0.3">
      <c r="A20" s="1">
        <v>44992</v>
      </c>
      <c r="B20" s="125" t="s">
        <v>224</v>
      </c>
      <c r="C20" s="122">
        <v>700</v>
      </c>
      <c r="D20" s="3"/>
      <c r="E20" s="3"/>
      <c r="F20" s="61" t="s">
        <v>203</v>
      </c>
    </row>
    <row r="21" spans="1:6" ht="18.75" x14ac:dyDescent="0.3">
      <c r="A21" s="1">
        <v>44992</v>
      </c>
      <c r="B21" s="125" t="s">
        <v>226</v>
      </c>
      <c r="C21" s="122">
        <v>7000</v>
      </c>
      <c r="D21" s="3"/>
      <c r="E21" s="3"/>
      <c r="F21" s="4" t="s">
        <v>171</v>
      </c>
    </row>
    <row r="22" spans="1:6" ht="18.75" x14ac:dyDescent="0.3">
      <c r="A22" s="1">
        <v>44992</v>
      </c>
      <c r="B22" s="125" t="s">
        <v>227</v>
      </c>
      <c r="C22" s="122">
        <v>62000</v>
      </c>
      <c r="D22" s="3"/>
      <c r="E22" s="3"/>
      <c r="F22" s="4" t="s">
        <v>203</v>
      </c>
    </row>
    <row r="23" spans="1:6" ht="18.75" x14ac:dyDescent="0.3">
      <c r="A23" s="1">
        <v>44993</v>
      </c>
      <c r="B23" s="125" t="s">
        <v>228</v>
      </c>
      <c r="C23" s="122">
        <v>30000</v>
      </c>
      <c r="D23" s="3"/>
      <c r="E23" s="3"/>
      <c r="F23" s="4" t="s">
        <v>203</v>
      </c>
    </row>
    <row r="24" spans="1:6" ht="18.75" x14ac:dyDescent="0.3">
      <c r="A24" s="1">
        <v>44993</v>
      </c>
      <c r="B24" s="125" t="s">
        <v>229</v>
      </c>
      <c r="C24" s="122">
        <v>10000</v>
      </c>
      <c r="D24" s="3"/>
      <c r="E24" s="3"/>
      <c r="F24" s="4" t="s">
        <v>203</v>
      </c>
    </row>
    <row r="25" spans="1:6" ht="18.75" x14ac:dyDescent="0.3">
      <c r="A25" s="1">
        <v>44994</v>
      </c>
      <c r="B25" s="125" t="s">
        <v>225</v>
      </c>
      <c r="C25" s="122">
        <v>5000</v>
      </c>
      <c r="D25" s="3"/>
      <c r="E25" s="3"/>
      <c r="F25" s="4" t="s">
        <v>230</v>
      </c>
    </row>
    <row r="26" spans="1:6" ht="18.75" x14ac:dyDescent="0.3">
      <c r="A26" s="1">
        <v>44994</v>
      </c>
      <c r="B26" s="125" t="s">
        <v>231</v>
      </c>
      <c r="C26" s="122">
        <v>500</v>
      </c>
      <c r="D26" s="3"/>
      <c r="E26" s="3"/>
      <c r="F26" s="4" t="s">
        <v>230</v>
      </c>
    </row>
    <row r="27" spans="1:6" ht="18.75" x14ac:dyDescent="0.3">
      <c r="A27" s="1">
        <v>44994</v>
      </c>
      <c r="B27" s="125" t="s">
        <v>232</v>
      </c>
      <c r="C27" s="122">
        <v>1820</v>
      </c>
      <c r="D27" s="3"/>
      <c r="E27" s="3"/>
      <c r="F27" s="4" t="s">
        <v>171</v>
      </c>
    </row>
    <row r="28" spans="1:6" ht="18.75" x14ac:dyDescent="0.3">
      <c r="A28" s="1">
        <v>44994</v>
      </c>
      <c r="B28" s="125" t="s">
        <v>173</v>
      </c>
      <c r="C28" s="122">
        <v>100000</v>
      </c>
      <c r="D28" s="3"/>
      <c r="E28" s="3"/>
      <c r="F28" s="4" t="s">
        <v>203</v>
      </c>
    </row>
    <row r="29" spans="1:6" ht="18.75" x14ac:dyDescent="0.3">
      <c r="A29" s="1">
        <v>44994</v>
      </c>
      <c r="B29" s="125" t="s">
        <v>202</v>
      </c>
      <c r="C29" s="122">
        <v>30000</v>
      </c>
      <c r="D29" s="3"/>
      <c r="E29" s="3"/>
      <c r="F29" s="4" t="s">
        <v>235</v>
      </c>
    </row>
    <row r="30" spans="1:6" ht="18.75" x14ac:dyDescent="0.3">
      <c r="A30" s="93">
        <v>44994</v>
      </c>
      <c r="B30" s="127" t="s">
        <v>233</v>
      </c>
      <c r="C30" s="128">
        <v>29400</v>
      </c>
      <c r="D30" s="94"/>
      <c r="E30" s="3"/>
      <c r="F30" s="95" t="s">
        <v>234</v>
      </c>
    </row>
    <row r="31" spans="1:6" ht="19.5" thickBot="1" x14ac:dyDescent="0.35">
      <c r="A31" s="93">
        <v>44994</v>
      </c>
      <c r="B31" s="127" t="s">
        <v>236</v>
      </c>
      <c r="C31" s="128">
        <v>32900</v>
      </c>
      <c r="D31" s="94"/>
      <c r="E31" s="3"/>
      <c r="F31" s="95" t="s">
        <v>237</v>
      </c>
    </row>
    <row r="32" spans="1:6" ht="21.75" thickBot="1" x14ac:dyDescent="0.3">
      <c r="A32" s="331" t="s">
        <v>5</v>
      </c>
      <c r="B32" s="332"/>
      <c r="C32" s="8">
        <f>SUM(C3:C31)</f>
        <v>418177</v>
      </c>
      <c r="D32" s="8">
        <f>SUM(D3:D31)</f>
        <v>470000</v>
      </c>
      <c r="E32" s="8">
        <f>D32-C32</f>
        <v>51823</v>
      </c>
      <c r="F32" s="9"/>
    </row>
    <row r="34" spans="2:6" ht="18.75" x14ac:dyDescent="0.3">
      <c r="B34" s="10" t="s">
        <v>185</v>
      </c>
      <c r="C34" s="10"/>
      <c r="D34" s="10"/>
      <c r="E34" s="10"/>
      <c r="F34" s="10" t="s">
        <v>9</v>
      </c>
    </row>
    <row r="36" spans="2:6" x14ac:dyDescent="0.25">
      <c r="B36" s="11" t="s">
        <v>10</v>
      </c>
      <c r="F36" s="11" t="s">
        <v>11</v>
      </c>
    </row>
  </sheetData>
  <mergeCells count="2">
    <mergeCell ref="A1:F1"/>
    <mergeCell ref="A32:B32"/>
  </mergeCells>
  <pageMargins left="0.70866141732283472" right="0.70866141732283472" top="0.74803149606299213" bottom="0.74803149606299213" header="0.31496062992125984" footer="0.31496062992125984"/>
  <pageSetup paperSize="9" scale="74" orientation="landscape" blackAndWhite="1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rightToLeft="1" topLeftCell="B1" zoomScale="60" zoomScaleNormal="60" workbookViewId="0">
      <pane ySplit="3" topLeftCell="A4" activePane="bottomLeft" state="frozen"/>
      <selection sqref="A1:H20"/>
      <selection pane="bottomLeft" activeCell="D6" sqref="D6"/>
    </sheetView>
  </sheetViews>
  <sheetFormatPr defaultRowHeight="15" x14ac:dyDescent="0.25"/>
  <cols>
    <col min="1" max="1" width="16.28515625" hidden="1" customWidth="1"/>
    <col min="2" max="2" width="65.140625" bestFit="1" customWidth="1"/>
    <col min="3" max="3" width="34.5703125" bestFit="1" customWidth="1"/>
    <col min="4" max="4" width="42.28515625" customWidth="1"/>
    <col min="5" max="5" width="35.5703125" bestFit="1" customWidth="1"/>
    <col min="6" max="6" width="39.42578125" bestFit="1" customWidth="1"/>
    <col min="7" max="7" width="101.5703125" customWidth="1"/>
    <col min="8" max="8" width="120.5703125" bestFit="1" customWidth="1"/>
  </cols>
  <sheetData>
    <row r="1" spans="1:8" ht="42" customHeight="1" x14ac:dyDescent="0.25">
      <c r="A1" s="217" t="s">
        <v>6</v>
      </c>
      <c r="B1" s="202">
        <f ca="1">TODAY()</f>
        <v>45083</v>
      </c>
      <c r="C1" s="203"/>
      <c r="D1" s="204"/>
      <c r="E1" s="204"/>
      <c r="F1" s="217" t="s">
        <v>668</v>
      </c>
      <c r="G1" s="217"/>
      <c r="H1" s="217"/>
    </row>
    <row r="2" spans="1:8" ht="66" customHeight="1" thickBot="1" x14ac:dyDescent="0.3">
      <c r="A2" s="339" t="s">
        <v>596</v>
      </c>
      <c r="B2" s="339"/>
      <c r="C2" s="339"/>
      <c r="D2" s="339"/>
      <c r="E2" s="339"/>
      <c r="F2" s="339"/>
      <c r="G2" s="254"/>
      <c r="H2" s="254"/>
    </row>
    <row r="3" spans="1:8" ht="32.25" thickBot="1" x14ac:dyDescent="0.3">
      <c r="A3" s="245" t="s">
        <v>6</v>
      </c>
      <c r="B3" s="246" t="s">
        <v>0</v>
      </c>
      <c r="C3" s="247" t="s">
        <v>8</v>
      </c>
      <c r="D3" s="246" t="s">
        <v>1</v>
      </c>
      <c r="E3" s="246" t="s">
        <v>2</v>
      </c>
      <c r="F3" s="246" t="s">
        <v>3</v>
      </c>
      <c r="G3" s="248" t="s">
        <v>458</v>
      </c>
      <c r="H3" s="249" t="s">
        <v>7</v>
      </c>
    </row>
    <row r="4" spans="1:8" ht="32.25" thickBot="1" x14ac:dyDescent="0.3">
      <c r="A4" s="245"/>
      <c r="B4" s="246" t="s">
        <v>554</v>
      </c>
      <c r="C4" s="250"/>
      <c r="D4" s="251"/>
      <c r="E4" s="251">
        <v>230000</v>
      </c>
      <c r="F4" s="251">
        <f>+E4</f>
        <v>230000</v>
      </c>
      <c r="G4" s="248"/>
      <c r="H4" s="249"/>
    </row>
    <row r="5" spans="1:8" ht="32.25" thickBot="1" x14ac:dyDescent="0.3">
      <c r="A5" s="252">
        <v>45048</v>
      </c>
      <c r="B5" s="246" t="s">
        <v>554</v>
      </c>
      <c r="C5" s="250"/>
      <c r="D5" s="251"/>
      <c r="E5" s="251">
        <v>300000</v>
      </c>
      <c r="F5" s="251">
        <f>F4+E5-D5</f>
        <v>530000</v>
      </c>
      <c r="G5" s="248"/>
      <c r="H5" s="249"/>
    </row>
    <row r="6" spans="1:8" ht="32.25" thickBot="1" x14ac:dyDescent="0.3">
      <c r="A6" s="245"/>
      <c r="B6" s="279" t="s">
        <v>430</v>
      </c>
      <c r="C6" s="250"/>
      <c r="D6" s="251"/>
      <c r="E6" s="251">
        <v>120000</v>
      </c>
      <c r="F6" s="251">
        <f t="shared" ref="F6:F71" si="0">F5+E6-D6</f>
        <v>650000</v>
      </c>
      <c r="G6" s="248"/>
      <c r="H6" s="249"/>
    </row>
    <row r="7" spans="1:8" ht="32.25" thickBot="1" x14ac:dyDescent="0.3">
      <c r="A7" s="245"/>
      <c r="B7" s="246" t="s">
        <v>554</v>
      </c>
      <c r="C7" s="250"/>
      <c r="D7" s="251"/>
      <c r="E7" s="251">
        <v>50000</v>
      </c>
      <c r="F7" s="251">
        <f t="shared" si="0"/>
        <v>700000</v>
      </c>
      <c r="G7" s="248"/>
      <c r="H7" s="249"/>
    </row>
    <row r="8" spans="1:8" ht="32.25" thickBot="1" x14ac:dyDescent="0.3">
      <c r="A8" s="245"/>
      <c r="B8" s="246" t="s">
        <v>554</v>
      </c>
      <c r="C8" s="250"/>
      <c r="D8" s="251"/>
      <c r="E8" s="251">
        <v>100000</v>
      </c>
      <c r="F8" s="251">
        <f t="shared" si="0"/>
        <v>800000</v>
      </c>
      <c r="G8" s="248"/>
      <c r="H8" s="249"/>
    </row>
    <row r="9" spans="1:8" ht="32.25" thickBot="1" x14ac:dyDescent="0.3">
      <c r="A9" s="245"/>
      <c r="B9" s="279" t="s">
        <v>377</v>
      </c>
      <c r="C9" s="250"/>
      <c r="D9" s="251">
        <v>32625</v>
      </c>
      <c r="E9" s="251">
        <v>0</v>
      </c>
      <c r="F9" s="251">
        <f t="shared" si="0"/>
        <v>767375</v>
      </c>
      <c r="G9" s="248"/>
      <c r="H9" s="249"/>
    </row>
    <row r="10" spans="1:8" ht="32.25" thickBot="1" x14ac:dyDescent="0.3">
      <c r="A10" s="245"/>
      <c r="B10" s="279" t="s">
        <v>379</v>
      </c>
      <c r="C10" s="250"/>
      <c r="D10" s="251">
        <v>14660</v>
      </c>
      <c r="E10" s="251"/>
      <c r="F10" s="251">
        <f t="shared" si="0"/>
        <v>752715</v>
      </c>
      <c r="G10" s="248">
        <f>800000-33690</f>
        <v>766310</v>
      </c>
      <c r="H10" s="249"/>
    </row>
    <row r="11" spans="1:8" ht="32.25" thickBot="1" x14ac:dyDescent="0.3">
      <c r="A11" s="245"/>
      <c r="B11" s="279" t="s">
        <v>330</v>
      </c>
      <c r="C11" s="250"/>
      <c r="D11" s="251">
        <v>320105</v>
      </c>
      <c r="E11" s="251"/>
      <c r="F11" s="251">
        <f t="shared" si="0"/>
        <v>432610</v>
      </c>
      <c r="G11" s="248"/>
      <c r="H11" s="249"/>
    </row>
    <row r="12" spans="1:8" ht="32.25" thickBot="1" x14ac:dyDescent="0.3">
      <c r="A12" s="245"/>
      <c r="B12" s="279" t="s">
        <v>405</v>
      </c>
      <c r="C12" s="250"/>
      <c r="D12" s="251">
        <v>114510</v>
      </c>
      <c r="E12" s="251"/>
      <c r="F12" s="251">
        <f t="shared" si="0"/>
        <v>318100</v>
      </c>
      <c r="G12" s="248"/>
      <c r="H12" s="249"/>
    </row>
    <row r="13" spans="1:8" ht="32.25" thickBot="1" x14ac:dyDescent="0.3">
      <c r="A13" s="245"/>
      <c r="B13" s="279" t="s">
        <v>469</v>
      </c>
      <c r="C13" s="250"/>
      <c r="D13" s="251">
        <v>3150</v>
      </c>
      <c r="E13" s="251"/>
      <c r="F13" s="251">
        <f t="shared" si="0"/>
        <v>314950</v>
      </c>
      <c r="G13" s="248"/>
      <c r="H13" s="249"/>
    </row>
    <row r="14" spans="1:8" ht="32.25" thickBot="1" x14ac:dyDescent="0.3">
      <c r="A14" s="245"/>
      <c r="B14" s="279" t="s">
        <v>556</v>
      </c>
      <c r="C14" s="250"/>
      <c r="D14" s="251">
        <v>4900</v>
      </c>
      <c r="E14" s="251"/>
      <c r="F14" s="251">
        <f t="shared" si="0"/>
        <v>310050</v>
      </c>
      <c r="G14" s="248"/>
      <c r="H14" s="249"/>
    </row>
    <row r="15" spans="1:8" ht="32.25" thickBot="1" x14ac:dyDescent="0.3">
      <c r="A15" s="245"/>
      <c r="B15" s="279" t="s">
        <v>505</v>
      </c>
      <c r="C15" s="250"/>
      <c r="D15" s="251">
        <v>6430</v>
      </c>
      <c r="E15" s="251"/>
      <c r="F15" s="251">
        <f t="shared" si="0"/>
        <v>303620</v>
      </c>
      <c r="G15" s="248"/>
      <c r="H15" s="249"/>
    </row>
    <row r="16" spans="1:8" ht="32.25" thickBot="1" x14ac:dyDescent="0.3">
      <c r="A16" s="245"/>
      <c r="B16" s="279" t="s">
        <v>557</v>
      </c>
      <c r="C16" s="250"/>
      <c r="D16" s="251">
        <v>2530</v>
      </c>
      <c r="E16" s="251"/>
      <c r="F16" s="251">
        <f t="shared" si="0"/>
        <v>301090</v>
      </c>
      <c r="G16" s="248"/>
      <c r="H16" s="249"/>
    </row>
    <row r="17" spans="1:8" ht="32.25" thickBot="1" x14ac:dyDescent="0.3">
      <c r="A17" s="245"/>
      <c r="B17" s="279" t="s">
        <v>391</v>
      </c>
      <c r="C17" s="250"/>
      <c r="D17" s="251">
        <v>3850</v>
      </c>
      <c r="E17" s="251"/>
      <c r="F17" s="251">
        <f t="shared" si="0"/>
        <v>297240</v>
      </c>
      <c r="G17" s="248"/>
      <c r="H17" s="249"/>
    </row>
    <row r="18" spans="1:8" ht="32.25" thickBot="1" x14ac:dyDescent="0.3">
      <c r="A18" s="245"/>
      <c r="B18" s="279" t="s">
        <v>443</v>
      </c>
      <c r="C18" s="250"/>
      <c r="D18" s="251">
        <v>1200</v>
      </c>
      <c r="E18" s="251"/>
      <c r="F18" s="251">
        <f t="shared" si="0"/>
        <v>296040</v>
      </c>
      <c r="G18" s="248"/>
      <c r="H18" s="249"/>
    </row>
    <row r="19" spans="1:8" ht="32.25" thickBot="1" x14ac:dyDescent="0.3">
      <c r="A19" s="245"/>
      <c r="B19" s="279" t="s">
        <v>486</v>
      </c>
      <c r="C19" s="250"/>
      <c r="D19" s="251">
        <v>5766</v>
      </c>
      <c r="E19" s="251"/>
      <c r="F19" s="251">
        <f t="shared" si="0"/>
        <v>290274</v>
      </c>
      <c r="G19" s="248"/>
      <c r="H19" s="249"/>
    </row>
    <row r="20" spans="1:8" ht="32.25" thickBot="1" x14ac:dyDescent="0.3">
      <c r="A20" s="245"/>
      <c r="B20" s="279" t="s">
        <v>517</v>
      </c>
      <c r="C20" s="250"/>
      <c r="D20" s="251">
        <v>4000</v>
      </c>
      <c r="E20" s="251"/>
      <c r="F20" s="251">
        <f t="shared" si="0"/>
        <v>286274</v>
      </c>
      <c r="G20" s="248"/>
      <c r="H20" s="249"/>
    </row>
    <row r="21" spans="1:8" ht="32.25" thickBot="1" x14ac:dyDescent="0.3">
      <c r="A21" s="245"/>
      <c r="B21" s="279" t="s">
        <v>570</v>
      </c>
      <c r="C21" s="250"/>
      <c r="D21" s="251">
        <v>237500</v>
      </c>
      <c r="E21" s="251"/>
      <c r="F21" s="251">
        <f t="shared" si="0"/>
        <v>48774</v>
      </c>
      <c r="G21" s="248"/>
      <c r="H21" s="249"/>
    </row>
    <row r="22" spans="1:8" ht="32.25" thickBot="1" x14ac:dyDescent="0.3">
      <c r="A22" s="245"/>
      <c r="B22" s="279" t="s">
        <v>431</v>
      </c>
      <c r="C22" s="250"/>
      <c r="D22" s="251">
        <v>2050</v>
      </c>
      <c r="E22" s="251"/>
      <c r="F22" s="251">
        <f t="shared" si="0"/>
        <v>46724</v>
      </c>
      <c r="G22" s="248"/>
      <c r="H22" s="249"/>
    </row>
    <row r="23" spans="1:8" ht="32.25" thickBot="1" x14ac:dyDescent="0.3">
      <c r="A23" s="245"/>
      <c r="B23" s="279" t="s">
        <v>494</v>
      </c>
      <c r="C23" s="250"/>
      <c r="D23" s="251">
        <v>600</v>
      </c>
      <c r="E23" s="251"/>
      <c r="F23" s="251">
        <f t="shared" si="0"/>
        <v>46124</v>
      </c>
      <c r="G23" s="248"/>
      <c r="H23" s="249"/>
    </row>
    <row r="24" spans="1:8" ht="32.25" thickBot="1" x14ac:dyDescent="0.3">
      <c r="A24" s="245"/>
      <c r="B24" s="279" t="s">
        <v>518</v>
      </c>
      <c r="C24" s="250"/>
      <c r="D24" s="251">
        <v>1350</v>
      </c>
      <c r="E24" s="251"/>
      <c r="F24" s="251">
        <f t="shared" si="0"/>
        <v>44774</v>
      </c>
      <c r="G24" s="248"/>
      <c r="H24" s="249"/>
    </row>
    <row r="25" spans="1:8" ht="32.25" thickBot="1" x14ac:dyDescent="0.3">
      <c r="A25" s="245"/>
      <c r="B25" s="279" t="s">
        <v>555</v>
      </c>
      <c r="C25" s="250"/>
      <c r="D25" s="251">
        <v>290000</v>
      </c>
      <c r="E25" s="251"/>
      <c r="F25" s="251">
        <f t="shared" si="0"/>
        <v>-245226</v>
      </c>
      <c r="G25" s="248"/>
      <c r="H25" s="249"/>
    </row>
    <row r="26" spans="1:8" ht="32.25" thickBot="1" x14ac:dyDescent="0.3">
      <c r="A26" s="245"/>
      <c r="B26" s="279" t="s">
        <v>558</v>
      </c>
      <c r="C26" s="250"/>
      <c r="D26" s="251">
        <v>1900</v>
      </c>
      <c r="E26" s="251"/>
      <c r="F26" s="251">
        <f t="shared" si="0"/>
        <v>-247126</v>
      </c>
      <c r="G26" s="248"/>
      <c r="H26" s="249"/>
    </row>
    <row r="27" spans="1:8" ht="32.25" thickBot="1" x14ac:dyDescent="0.3">
      <c r="A27" s="245"/>
      <c r="B27" s="279" t="s">
        <v>559</v>
      </c>
      <c r="C27" s="250"/>
      <c r="D27" s="251">
        <v>4350</v>
      </c>
      <c r="E27" s="251"/>
      <c r="F27" s="251">
        <f t="shared" si="0"/>
        <v>-251476</v>
      </c>
      <c r="G27" s="248"/>
      <c r="H27" s="249"/>
    </row>
    <row r="28" spans="1:8" ht="32.25" thickBot="1" x14ac:dyDescent="0.3">
      <c r="A28" s="245"/>
      <c r="B28" s="246" t="s">
        <v>579</v>
      </c>
      <c r="C28" s="250"/>
      <c r="D28" s="251">
        <v>250</v>
      </c>
      <c r="E28" s="251"/>
      <c r="F28" s="251">
        <f t="shared" si="0"/>
        <v>-251726</v>
      </c>
      <c r="G28" s="248"/>
      <c r="H28" s="249"/>
    </row>
    <row r="29" spans="1:8" ht="32.25" thickBot="1" x14ac:dyDescent="0.3">
      <c r="A29" s="245"/>
      <c r="B29" s="246" t="s">
        <v>617</v>
      </c>
      <c r="C29" s="250"/>
      <c r="D29" s="251">
        <v>160</v>
      </c>
      <c r="E29" s="251"/>
      <c r="F29" s="251">
        <f t="shared" si="0"/>
        <v>-251886</v>
      </c>
      <c r="G29" s="248"/>
      <c r="H29" s="249"/>
    </row>
    <row r="30" spans="1:8" ht="32.25" thickBot="1" x14ac:dyDescent="0.3">
      <c r="A30" s="245"/>
      <c r="B30" s="265" t="s">
        <v>330</v>
      </c>
      <c r="C30" s="250"/>
      <c r="D30" s="268">
        <f>20*1860</f>
        <v>37200</v>
      </c>
      <c r="E30" s="251"/>
      <c r="F30" s="251">
        <f t="shared" si="0"/>
        <v>-289086</v>
      </c>
      <c r="G30" s="248"/>
      <c r="H30" s="249"/>
    </row>
    <row r="31" spans="1:8" ht="32.25" thickBot="1" x14ac:dyDescent="0.3">
      <c r="A31" s="245"/>
      <c r="B31" s="265" t="s">
        <v>621</v>
      </c>
      <c r="C31" s="250"/>
      <c r="D31" s="284">
        <v>200</v>
      </c>
      <c r="E31" s="251"/>
      <c r="F31" s="251">
        <f t="shared" si="0"/>
        <v>-289286</v>
      </c>
      <c r="G31" s="248"/>
      <c r="H31" s="249"/>
    </row>
    <row r="32" spans="1:8" ht="32.25" thickBot="1" x14ac:dyDescent="0.3">
      <c r="A32" s="245"/>
      <c r="B32" s="265" t="s">
        <v>623</v>
      </c>
      <c r="C32" s="250"/>
      <c r="D32" s="284">
        <f>60*100</f>
        <v>6000</v>
      </c>
      <c r="E32" s="251"/>
      <c r="F32" s="251">
        <f t="shared" si="0"/>
        <v>-295286</v>
      </c>
      <c r="G32" s="248"/>
      <c r="H32" s="249"/>
    </row>
    <row r="33" spans="1:8" ht="32.25" thickBot="1" x14ac:dyDescent="0.3">
      <c r="A33" s="245"/>
      <c r="B33" s="265" t="s">
        <v>625</v>
      </c>
      <c r="C33" s="250"/>
      <c r="D33" s="284">
        <v>850</v>
      </c>
      <c r="E33" s="251"/>
      <c r="F33" s="251">
        <f t="shared" si="0"/>
        <v>-296136</v>
      </c>
      <c r="G33" s="248"/>
      <c r="H33" s="249"/>
    </row>
    <row r="34" spans="1:8" ht="32.25" thickBot="1" x14ac:dyDescent="0.3">
      <c r="A34" s="245"/>
      <c r="B34" s="265" t="s">
        <v>627</v>
      </c>
      <c r="C34" s="250"/>
      <c r="D34" s="284">
        <v>10000</v>
      </c>
      <c r="E34" s="251"/>
      <c r="F34" s="251">
        <f t="shared" si="0"/>
        <v>-306136</v>
      </c>
      <c r="G34" s="248"/>
      <c r="H34" s="249"/>
    </row>
    <row r="35" spans="1:8" ht="32.25" thickBot="1" x14ac:dyDescent="0.3">
      <c r="A35" s="245"/>
      <c r="B35" s="265" t="s">
        <v>627</v>
      </c>
      <c r="C35" s="250"/>
      <c r="D35" s="284">
        <v>500</v>
      </c>
      <c r="E35" s="251"/>
      <c r="F35" s="251">
        <f t="shared" si="0"/>
        <v>-306636</v>
      </c>
      <c r="G35" s="248"/>
      <c r="H35" s="249"/>
    </row>
    <row r="36" spans="1:8" ht="32.25" thickBot="1" x14ac:dyDescent="0.3">
      <c r="A36" s="245"/>
      <c r="B36" s="265" t="s">
        <v>627</v>
      </c>
      <c r="C36" s="250"/>
      <c r="D36" s="284">
        <v>400</v>
      </c>
      <c r="E36" s="251"/>
      <c r="F36" s="251">
        <f t="shared" si="0"/>
        <v>-307036</v>
      </c>
      <c r="G36" s="248"/>
      <c r="H36" s="249"/>
    </row>
    <row r="37" spans="1:8" ht="32.25" thickBot="1" x14ac:dyDescent="0.3">
      <c r="A37" s="245"/>
      <c r="B37" s="265" t="s">
        <v>630</v>
      </c>
      <c r="C37" s="250"/>
      <c r="D37" s="284">
        <v>200</v>
      </c>
      <c r="E37" s="251"/>
      <c r="F37" s="251">
        <f t="shared" si="0"/>
        <v>-307236</v>
      </c>
      <c r="G37" s="248"/>
      <c r="H37" s="249"/>
    </row>
    <row r="38" spans="1:8" ht="32.25" thickBot="1" x14ac:dyDescent="0.3">
      <c r="A38" s="245"/>
      <c r="B38" s="265" t="s">
        <v>451</v>
      </c>
      <c r="C38" s="250"/>
      <c r="D38" s="284">
        <v>250</v>
      </c>
      <c r="E38" s="251"/>
      <c r="F38" s="251">
        <f t="shared" si="0"/>
        <v>-307486</v>
      </c>
      <c r="G38" s="248"/>
      <c r="H38" s="249"/>
    </row>
    <row r="39" spans="1:8" ht="32.25" thickBot="1" x14ac:dyDescent="0.3">
      <c r="A39" s="252">
        <v>45054</v>
      </c>
      <c r="B39" s="265" t="s">
        <v>405</v>
      </c>
      <c r="C39" s="250"/>
      <c r="D39" s="284">
        <v>12100</v>
      </c>
      <c r="E39" s="251"/>
      <c r="F39" s="251">
        <f t="shared" si="0"/>
        <v>-319586</v>
      </c>
      <c r="G39" s="248"/>
      <c r="H39" s="249"/>
    </row>
    <row r="40" spans="1:8" ht="32.25" thickBot="1" x14ac:dyDescent="0.3">
      <c r="A40" s="252">
        <v>45054</v>
      </c>
      <c r="B40" s="265" t="s">
        <v>443</v>
      </c>
      <c r="C40" s="250"/>
      <c r="D40" s="284">
        <v>150</v>
      </c>
      <c r="E40" s="251"/>
      <c r="F40" s="251">
        <f t="shared" si="0"/>
        <v>-319736</v>
      </c>
      <c r="G40" s="248"/>
      <c r="H40" s="249"/>
    </row>
    <row r="41" spans="1:8" ht="32.25" thickBot="1" x14ac:dyDescent="0.3">
      <c r="A41" s="252">
        <v>45054</v>
      </c>
      <c r="B41" s="265" t="s">
        <v>646</v>
      </c>
      <c r="C41" s="250"/>
      <c r="D41" s="284">
        <v>100</v>
      </c>
      <c r="E41" s="251"/>
      <c r="F41" s="251">
        <f t="shared" si="0"/>
        <v>-319836</v>
      </c>
      <c r="G41" s="248"/>
      <c r="H41" s="249"/>
    </row>
    <row r="42" spans="1:8" ht="32.25" thickBot="1" x14ac:dyDescent="0.3">
      <c r="A42" s="252">
        <v>45054</v>
      </c>
      <c r="B42" s="265" t="s">
        <v>647</v>
      </c>
      <c r="C42" s="250"/>
      <c r="D42" s="284">
        <v>100</v>
      </c>
      <c r="E42" s="251"/>
      <c r="F42" s="251">
        <f t="shared" si="0"/>
        <v>-319936</v>
      </c>
      <c r="G42" s="248"/>
      <c r="H42" s="249"/>
    </row>
    <row r="43" spans="1:8" ht="32.25" thickBot="1" x14ac:dyDescent="0.3">
      <c r="A43" s="252">
        <v>45054</v>
      </c>
      <c r="B43" s="265" t="s">
        <v>451</v>
      </c>
      <c r="C43" s="250"/>
      <c r="D43" s="284">
        <v>700</v>
      </c>
      <c r="E43" s="251"/>
      <c r="F43" s="251">
        <f t="shared" si="0"/>
        <v>-320636</v>
      </c>
      <c r="G43" s="248"/>
      <c r="H43" s="249"/>
    </row>
    <row r="44" spans="1:8" ht="32.25" thickBot="1" x14ac:dyDescent="0.3">
      <c r="A44" s="252">
        <v>45054</v>
      </c>
      <c r="B44" s="265" t="s">
        <v>431</v>
      </c>
      <c r="C44" s="250"/>
      <c r="D44" s="284">
        <v>450</v>
      </c>
      <c r="E44" s="251"/>
      <c r="F44" s="251">
        <f t="shared" si="0"/>
        <v>-321086</v>
      </c>
      <c r="G44" s="248"/>
      <c r="H44" s="249"/>
    </row>
    <row r="45" spans="1:8" ht="32.25" thickBot="1" x14ac:dyDescent="0.3">
      <c r="A45" s="252">
        <v>45054</v>
      </c>
      <c r="B45" s="265" t="s">
        <v>621</v>
      </c>
      <c r="C45" s="250"/>
      <c r="D45" s="284">
        <v>50</v>
      </c>
      <c r="E45" s="251"/>
      <c r="F45" s="251">
        <f t="shared" si="0"/>
        <v>-321136</v>
      </c>
      <c r="G45" s="248"/>
      <c r="H45" s="249"/>
    </row>
    <row r="46" spans="1:8" ht="32.25" thickBot="1" x14ac:dyDescent="0.3">
      <c r="A46" s="252">
        <v>45054</v>
      </c>
      <c r="B46" s="265" t="s">
        <v>469</v>
      </c>
      <c r="C46" s="250"/>
      <c r="D46" s="284">
        <v>100</v>
      </c>
      <c r="E46" s="251"/>
      <c r="F46" s="251">
        <f t="shared" si="0"/>
        <v>-321236</v>
      </c>
      <c r="G46" s="248"/>
      <c r="H46" s="249"/>
    </row>
    <row r="47" spans="1:8" ht="36" customHeight="1" thickBot="1" x14ac:dyDescent="0.3">
      <c r="A47" s="252">
        <v>45054</v>
      </c>
      <c r="B47" s="265" t="s">
        <v>431</v>
      </c>
      <c r="C47" s="250"/>
      <c r="D47" s="284">
        <v>50</v>
      </c>
      <c r="E47" s="251"/>
      <c r="F47" s="251">
        <f t="shared" si="0"/>
        <v>-321286</v>
      </c>
      <c r="G47" s="248"/>
      <c r="H47" s="249"/>
    </row>
    <row r="48" spans="1:8" ht="36" customHeight="1" thickBot="1" x14ac:dyDescent="0.3">
      <c r="A48" s="293"/>
      <c r="B48" s="294" t="s">
        <v>377</v>
      </c>
      <c r="C48" s="250"/>
      <c r="D48" s="284">
        <v>4050</v>
      </c>
      <c r="E48" s="251"/>
      <c r="F48" s="251">
        <f t="shared" si="0"/>
        <v>-325336</v>
      </c>
      <c r="G48" s="248"/>
      <c r="H48" s="249"/>
    </row>
    <row r="49" spans="1:8" ht="36" customHeight="1" thickBot="1" x14ac:dyDescent="0.3">
      <c r="A49" s="293"/>
      <c r="B49" s="294" t="s">
        <v>664</v>
      </c>
      <c r="C49" s="250"/>
      <c r="D49" s="284">
        <v>2460</v>
      </c>
      <c r="E49" s="251"/>
      <c r="F49" s="251">
        <f t="shared" si="0"/>
        <v>-327796</v>
      </c>
      <c r="G49" s="248"/>
      <c r="H49" s="249"/>
    </row>
    <row r="50" spans="1:8" ht="36" customHeight="1" thickBot="1" x14ac:dyDescent="0.3">
      <c r="A50" s="293"/>
      <c r="B50" s="294" t="s">
        <v>616</v>
      </c>
      <c r="C50" s="250"/>
      <c r="D50" s="284">
        <v>160</v>
      </c>
      <c r="E50" s="251"/>
      <c r="F50" s="251">
        <f t="shared" si="0"/>
        <v>-327956</v>
      </c>
      <c r="G50" s="248"/>
      <c r="H50" s="249"/>
    </row>
    <row r="51" spans="1:8" ht="36" customHeight="1" thickBot="1" x14ac:dyDescent="0.3">
      <c r="A51" s="293"/>
      <c r="B51" s="294" t="s">
        <v>665</v>
      </c>
      <c r="C51" s="250"/>
      <c r="D51" s="284">
        <v>250</v>
      </c>
      <c r="E51" s="251"/>
      <c r="F51" s="251">
        <f t="shared" si="0"/>
        <v>-328206</v>
      </c>
      <c r="G51" s="248"/>
      <c r="H51" s="249"/>
    </row>
    <row r="52" spans="1:8" ht="36" customHeight="1" thickBot="1" x14ac:dyDescent="0.3">
      <c r="A52" s="293"/>
      <c r="B52" s="294" t="s">
        <v>666</v>
      </c>
      <c r="C52" s="250"/>
      <c r="D52" s="284">
        <v>100</v>
      </c>
      <c r="E52" s="251"/>
      <c r="F52" s="251">
        <f t="shared" si="0"/>
        <v>-328306</v>
      </c>
      <c r="G52" s="248"/>
      <c r="H52" s="249"/>
    </row>
    <row r="53" spans="1:8" ht="36" customHeight="1" thickBot="1" x14ac:dyDescent="0.3">
      <c r="A53" s="293"/>
      <c r="B53" s="294" t="s">
        <v>667</v>
      </c>
      <c r="C53" s="250"/>
      <c r="D53" s="284">
        <v>2655</v>
      </c>
      <c r="E53" s="251"/>
      <c r="F53" s="251">
        <f t="shared" si="0"/>
        <v>-330961</v>
      </c>
      <c r="G53" s="248"/>
      <c r="H53" s="249"/>
    </row>
    <row r="54" spans="1:8" ht="36" customHeight="1" thickBot="1" x14ac:dyDescent="0.3">
      <c r="A54" s="293"/>
      <c r="B54" s="294" t="s">
        <v>673</v>
      </c>
      <c r="C54" s="250"/>
      <c r="D54" s="284">
        <v>150</v>
      </c>
      <c r="E54" s="251"/>
      <c r="F54" s="251">
        <f t="shared" si="0"/>
        <v>-331111</v>
      </c>
      <c r="G54" s="248"/>
      <c r="H54" s="249"/>
    </row>
    <row r="55" spans="1:8" ht="36" customHeight="1" thickBot="1" x14ac:dyDescent="0.3">
      <c r="A55" s="293"/>
      <c r="B55" s="297" t="s">
        <v>671</v>
      </c>
      <c r="C55" s="250"/>
      <c r="D55" s="284">
        <v>150</v>
      </c>
      <c r="E55" s="251"/>
      <c r="F55" s="251">
        <f t="shared" si="0"/>
        <v>-331261</v>
      </c>
      <c r="G55" s="248"/>
      <c r="H55" s="249"/>
    </row>
    <row r="56" spans="1:8" ht="36" customHeight="1" thickBot="1" x14ac:dyDescent="0.3">
      <c r="A56" s="293"/>
      <c r="B56" s="265" t="s">
        <v>672</v>
      </c>
      <c r="C56" s="250"/>
      <c r="D56" s="284">
        <v>350</v>
      </c>
      <c r="E56" s="251"/>
      <c r="F56" s="251">
        <f t="shared" si="0"/>
        <v>-331611</v>
      </c>
      <c r="G56" s="248"/>
      <c r="H56" s="249"/>
    </row>
    <row r="57" spans="1:8" ht="36" customHeight="1" thickBot="1" x14ac:dyDescent="0.3">
      <c r="A57" s="293"/>
      <c r="B57" s="265" t="s">
        <v>675</v>
      </c>
      <c r="C57" s="250"/>
      <c r="D57" s="284">
        <v>100000</v>
      </c>
      <c r="E57" s="251"/>
      <c r="F57" s="251">
        <f t="shared" si="0"/>
        <v>-431611</v>
      </c>
      <c r="G57" s="248"/>
      <c r="H57" s="249" t="s">
        <v>686</v>
      </c>
    </row>
    <row r="58" spans="1:8" ht="36" customHeight="1" thickBot="1" x14ac:dyDescent="0.3">
      <c r="A58" s="293"/>
      <c r="B58" s="321" t="s">
        <v>382</v>
      </c>
      <c r="C58" s="322"/>
      <c r="D58" s="323">
        <v>1000</v>
      </c>
      <c r="E58" s="251"/>
      <c r="F58" s="251">
        <f t="shared" si="0"/>
        <v>-432611</v>
      </c>
      <c r="G58" s="248"/>
      <c r="H58" s="249" t="s">
        <v>680</v>
      </c>
    </row>
    <row r="59" spans="1:8" ht="36" customHeight="1" thickBot="1" x14ac:dyDescent="0.3">
      <c r="A59" s="293"/>
      <c r="B59" s="311" t="s">
        <v>677</v>
      </c>
      <c r="C59" s="324"/>
      <c r="D59" s="314">
        <v>100</v>
      </c>
      <c r="E59" s="251"/>
      <c r="F59" s="251">
        <f t="shared" si="0"/>
        <v>-432711</v>
      </c>
      <c r="G59" s="300" t="s">
        <v>681</v>
      </c>
      <c r="H59" s="249" t="s">
        <v>682</v>
      </c>
    </row>
    <row r="60" spans="1:8" ht="36" customHeight="1" thickBot="1" x14ac:dyDescent="0.3">
      <c r="A60" s="293"/>
      <c r="B60" s="325" t="s">
        <v>738</v>
      </c>
      <c r="C60" s="324"/>
      <c r="D60" s="326">
        <f>SUM(D4:D59)</f>
        <v>1232711</v>
      </c>
      <c r="E60" s="251">
        <v>800000</v>
      </c>
      <c r="F60" s="251">
        <f>D60-E60</f>
        <v>432711</v>
      </c>
      <c r="G60" s="300"/>
      <c r="H60" s="249"/>
    </row>
    <row r="61" spans="1:8" ht="36" customHeight="1" thickBot="1" x14ac:dyDescent="0.3">
      <c r="A61" s="293"/>
      <c r="B61" s="327"/>
      <c r="C61" s="328"/>
      <c r="D61" s="329"/>
      <c r="E61" s="251"/>
      <c r="F61" s="251">
        <f t="shared" si="0"/>
        <v>432711</v>
      </c>
      <c r="G61" s="300"/>
      <c r="H61" s="249"/>
    </row>
    <row r="62" spans="1:8" ht="36" customHeight="1" thickBot="1" x14ac:dyDescent="0.3">
      <c r="A62" s="293"/>
      <c r="B62" s="319" t="s">
        <v>698</v>
      </c>
      <c r="C62" s="320"/>
      <c r="D62" s="308"/>
      <c r="E62" s="251"/>
      <c r="F62" s="251">
        <f>F59+E62-D62</f>
        <v>-432711</v>
      </c>
      <c r="G62" s="266" t="s">
        <v>688</v>
      </c>
      <c r="H62" s="267" t="s">
        <v>687</v>
      </c>
    </row>
    <row r="63" spans="1:8" ht="36" customHeight="1" thickBot="1" x14ac:dyDescent="0.3">
      <c r="A63" s="293"/>
      <c r="B63" s="302" t="s">
        <v>623</v>
      </c>
      <c r="C63" s="265"/>
      <c r="D63" s="284">
        <f>18*100</f>
        <v>1800</v>
      </c>
      <c r="E63" s="251"/>
      <c r="F63" s="251">
        <f t="shared" si="0"/>
        <v>-434511</v>
      </c>
      <c r="G63" s="266" t="s">
        <v>706</v>
      </c>
      <c r="H63" s="271"/>
    </row>
    <row r="64" spans="1:8" ht="36" customHeight="1" thickBot="1" x14ac:dyDescent="0.3">
      <c r="A64" s="293"/>
      <c r="B64" s="302" t="s">
        <v>698</v>
      </c>
      <c r="C64" s="265"/>
      <c r="D64" s="284"/>
      <c r="E64" s="251"/>
      <c r="F64" s="251">
        <f t="shared" si="0"/>
        <v>-434511</v>
      </c>
      <c r="G64" s="266" t="s">
        <v>689</v>
      </c>
      <c r="H64" s="267" t="s">
        <v>687</v>
      </c>
    </row>
    <row r="65" spans="1:8" ht="36" customHeight="1" thickBot="1" x14ac:dyDescent="0.3">
      <c r="A65" s="293"/>
      <c r="B65" s="302" t="s">
        <v>699</v>
      </c>
      <c r="C65" s="265"/>
      <c r="D65" s="284"/>
      <c r="E65" s="251"/>
      <c r="F65" s="251">
        <f t="shared" si="0"/>
        <v>-434511</v>
      </c>
      <c r="G65" s="266" t="s">
        <v>690</v>
      </c>
      <c r="H65" s="267" t="s">
        <v>687</v>
      </c>
    </row>
    <row r="66" spans="1:8" ht="36" customHeight="1" thickBot="1" x14ac:dyDescent="0.3">
      <c r="A66" s="293"/>
      <c r="B66" s="302" t="s">
        <v>707</v>
      </c>
      <c r="C66" s="265"/>
      <c r="D66" s="284">
        <v>160</v>
      </c>
      <c r="E66" s="251"/>
      <c r="F66" s="251">
        <f t="shared" si="0"/>
        <v>-434671</v>
      </c>
      <c r="G66" s="266"/>
      <c r="H66" s="267"/>
    </row>
    <row r="67" spans="1:8" ht="36" customHeight="1" thickBot="1" x14ac:dyDescent="0.3">
      <c r="A67" s="293"/>
      <c r="B67" s="302" t="s">
        <v>700</v>
      </c>
      <c r="C67" s="265"/>
      <c r="D67" s="284">
        <v>200</v>
      </c>
      <c r="E67" s="251"/>
      <c r="F67" s="251">
        <f t="shared" si="0"/>
        <v>-434871</v>
      </c>
      <c r="G67" s="266" t="s">
        <v>691</v>
      </c>
      <c r="H67" s="271"/>
    </row>
    <row r="68" spans="1:8" ht="36" customHeight="1" thickBot="1" x14ac:dyDescent="0.3">
      <c r="A68" s="293"/>
      <c r="B68" s="302" t="s">
        <v>701</v>
      </c>
      <c r="C68" s="265"/>
      <c r="D68" s="284">
        <v>1000</v>
      </c>
      <c r="E68" s="251"/>
      <c r="F68" s="251">
        <f t="shared" si="0"/>
        <v>-435871</v>
      </c>
      <c r="G68" s="266" t="s">
        <v>692</v>
      </c>
      <c r="H68" s="271"/>
    </row>
    <row r="69" spans="1:8" ht="36" customHeight="1" thickBot="1" x14ac:dyDescent="0.3">
      <c r="A69" s="293"/>
      <c r="B69" s="302" t="s">
        <v>387</v>
      </c>
      <c r="C69" s="265"/>
      <c r="D69" s="284">
        <f>5*1860</f>
        <v>9300</v>
      </c>
      <c r="E69" s="251"/>
      <c r="F69" s="251">
        <f t="shared" si="0"/>
        <v>-445171</v>
      </c>
      <c r="G69" s="266" t="s">
        <v>693</v>
      </c>
      <c r="H69" s="271"/>
    </row>
    <row r="70" spans="1:8" ht="36" customHeight="1" thickBot="1" x14ac:dyDescent="0.55000000000000004">
      <c r="A70" s="293"/>
      <c r="B70" s="302" t="s">
        <v>702</v>
      </c>
      <c r="C70" s="265"/>
      <c r="D70" s="284">
        <v>100</v>
      </c>
      <c r="E70" s="251"/>
      <c r="F70" s="251">
        <f t="shared" si="0"/>
        <v>-445271</v>
      </c>
      <c r="G70" s="266" t="s">
        <v>677</v>
      </c>
      <c r="H70" s="273" t="s">
        <v>694</v>
      </c>
    </row>
    <row r="71" spans="1:8" ht="36" customHeight="1" thickBot="1" x14ac:dyDescent="0.55000000000000004">
      <c r="A71" s="293"/>
      <c r="B71" s="269" t="s">
        <v>703</v>
      </c>
      <c r="C71" s="302"/>
      <c r="D71" s="265">
        <v>4500</v>
      </c>
      <c r="E71" s="251"/>
      <c r="F71" s="251">
        <f t="shared" si="0"/>
        <v>-449771</v>
      </c>
      <c r="G71" s="266" t="s">
        <v>695</v>
      </c>
      <c r="H71" s="273" t="s">
        <v>696</v>
      </c>
    </row>
    <row r="72" spans="1:8" ht="36" customHeight="1" thickBot="1" x14ac:dyDescent="0.3">
      <c r="A72" s="293"/>
      <c r="B72" s="294" t="s">
        <v>698</v>
      </c>
      <c r="C72" s="250"/>
      <c r="D72" s="284"/>
      <c r="E72" s="251"/>
      <c r="F72" s="251">
        <f t="shared" ref="F72:F102" si="1">F71+E72-D72</f>
        <v>-449771</v>
      </c>
      <c r="G72" s="266" t="s">
        <v>688</v>
      </c>
      <c r="H72" s="249" t="s">
        <v>708</v>
      </c>
    </row>
    <row r="73" spans="1:8" ht="36" customHeight="1" thickBot="1" x14ac:dyDescent="0.3">
      <c r="A73" s="293"/>
      <c r="B73" s="294" t="s">
        <v>699</v>
      </c>
      <c r="C73" s="250"/>
      <c r="D73" s="284"/>
      <c r="E73" s="251"/>
      <c r="F73" s="251">
        <f t="shared" si="1"/>
        <v>-449771</v>
      </c>
      <c r="G73" s="266" t="s">
        <v>690</v>
      </c>
      <c r="H73" s="249" t="s">
        <v>708</v>
      </c>
    </row>
    <row r="74" spans="1:8" ht="36" customHeight="1" thickBot="1" x14ac:dyDescent="0.3">
      <c r="A74" s="293"/>
      <c r="B74" s="294" t="s">
        <v>710</v>
      </c>
      <c r="C74" s="250"/>
      <c r="D74" s="284">
        <v>2800</v>
      </c>
      <c r="E74" s="251"/>
      <c r="F74" s="251">
        <f t="shared" si="1"/>
        <v>-452571</v>
      </c>
      <c r="G74" s="266"/>
      <c r="H74" s="249"/>
    </row>
    <row r="75" spans="1:8" ht="36" customHeight="1" thickBot="1" x14ac:dyDescent="0.3">
      <c r="A75" s="293"/>
      <c r="B75" s="294" t="s">
        <v>712</v>
      </c>
      <c r="C75" s="250"/>
      <c r="D75" s="284">
        <v>1500</v>
      </c>
      <c r="E75" s="251"/>
      <c r="F75" s="251">
        <f t="shared" si="1"/>
        <v>-454071</v>
      </c>
      <c r="G75" s="266"/>
      <c r="H75" s="249"/>
    </row>
    <row r="76" spans="1:8" ht="36" customHeight="1" thickBot="1" x14ac:dyDescent="0.3">
      <c r="A76" s="293"/>
      <c r="B76" s="294" t="s">
        <v>713</v>
      </c>
      <c r="C76" s="250"/>
      <c r="D76" s="284">
        <v>10000</v>
      </c>
      <c r="E76" s="251"/>
      <c r="F76" s="251">
        <f t="shared" si="1"/>
        <v>-464071</v>
      </c>
      <c r="G76" s="266"/>
      <c r="H76" s="249"/>
    </row>
    <row r="77" spans="1:8" ht="36" customHeight="1" thickBot="1" x14ac:dyDescent="0.3">
      <c r="A77" s="293"/>
      <c r="B77" s="294" t="s">
        <v>714</v>
      </c>
      <c r="C77" s="250"/>
      <c r="D77" s="284">
        <v>10000</v>
      </c>
      <c r="E77" s="251"/>
      <c r="F77" s="251">
        <f t="shared" si="1"/>
        <v>-474071</v>
      </c>
      <c r="G77" s="266"/>
      <c r="H77" s="249"/>
    </row>
    <row r="78" spans="1:8" ht="36" customHeight="1" thickBot="1" x14ac:dyDescent="0.3">
      <c r="A78" s="293"/>
      <c r="B78" s="294" t="s">
        <v>711</v>
      </c>
      <c r="C78" s="250"/>
      <c r="D78" s="284">
        <v>4000</v>
      </c>
      <c r="E78" s="251"/>
      <c r="F78" s="251">
        <f t="shared" si="1"/>
        <v>-478071</v>
      </c>
      <c r="G78" s="266"/>
      <c r="H78" s="249"/>
    </row>
    <row r="79" spans="1:8" ht="36" customHeight="1" thickBot="1" x14ac:dyDescent="0.3">
      <c r="A79" s="293"/>
      <c r="B79" s="294" t="s">
        <v>715</v>
      </c>
      <c r="C79" s="250"/>
      <c r="D79" s="284">
        <v>100</v>
      </c>
      <c r="E79" s="251"/>
      <c r="F79" s="251">
        <f t="shared" si="1"/>
        <v>-478171</v>
      </c>
      <c r="G79" s="266"/>
      <c r="H79" s="249"/>
    </row>
    <row r="80" spans="1:8" ht="36" customHeight="1" thickBot="1" x14ac:dyDescent="0.3">
      <c r="A80" s="293"/>
      <c r="B80" s="294" t="s">
        <v>725</v>
      </c>
      <c r="C80" s="250"/>
      <c r="D80" s="284">
        <v>7440</v>
      </c>
      <c r="E80" s="251"/>
      <c r="F80" s="251">
        <f t="shared" si="1"/>
        <v>-485611</v>
      </c>
      <c r="G80" s="266"/>
      <c r="H80" s="249"/>
    </row>
    <row r="81" spans="1:8" ht="36" customHeight="1" thickBot="1" x14ac:dyDescent="0.3">
      <c r="A81" s="293"/>
      <c r="B81" s="294" t="s">
        <v>726</v>
      </c>
      <c r="C81" s="250"/>
      <c r="D81" s="284">
        <v>440</v>
      </c>
      <c r="E81" s="251"/>
      <c r="F81" s="251">
        <f t="shared" si="1"/>
        <v>-486051</v>
      </c>
      <c r="G81" s="266"/>
      <c r="H81" s="249"/>
    </row>
    <row r="82" spans="1:8" ht="36" customHeight="1" thickBot="1" x14ac:dyDescent="0.3">
      <c r="A82" s="293"/>
      <c r="B82" s="294" t="s">
        <v>727</v>
      </c>
      <c r="C82" s="250"/>
      <c r="D82" s="284">
        <v>700</v>
      </c>
      <c r="E82" s="251"/>
      <c r="F82" s="251">
        <f t="shared" si="1"/>
        <v>-486751</v>
      </c>
      <c r="G82" s="266"/>
      <c r="H82" s="249"/>
    </row>
    <row r="83" spans="1:8" ht="36" customHeight="1" thickBot="1" x14ac:dyDescent="0.3">
      <c r="A83" s="293"/>
      <c r="B83" s="294" t="s">
        <v>728</v>
      </c>
      <c r="C83" s="250"/>
      <c r="D83" s="284">
        <v>400</v>
      </c>
      <c r="E83" s="251"/>
      <c r="F83" s="251">
        <f t="shared" si="1"/>
        <v>-487151</v>
      </c>
      <c r="G83" s="266"/>
      <c r="H83" s="249"/>
    </row>
    <row r="84" spans="1:8" ht="36" customHeight="1" thickBot="1" x14ac:dyDescent="0.3">
      <c r="A84" s="293"/>
      <c r="B84" s="294" t="s">
        <v>729</v>
      </c>
      <c r="C84" s="250"/>
      <c r="D84" s="284">
        <v>300</v>
      </c>
      <c r="E84" s="251"/>
      <c r="F84" s="251">
        <f t="shared" si="1"/>
        <v>-487451</v>
      </c>
      <c r="G84" s="266"/>
      <c r="H84" s="249"/>
    </row>
    <row r="85" spans="1:8" ht="36" customHeight="1" thickBot="1" x14ac:dyDescent="0.3">
      <c r="A85" s="293"/>
      <c r="B85" s="294" t="s">
        <v>730</v>
      </c>
      <c r="C85" s="250"/>
      <c r="D85" s="284">
        <v>500</v>
      </c>
      <c r="E85" s="251"/>
      <c r="F85" s="251">
        <f t="shared" si="1"/>
        <v>-487951</v>
      </c>
      <c r="G85" s="266"/>
      <c r="H85" s="249"/>
    </row>
    <row r="86" spans="1:8" ht="36" customHeight="1" thickBot="1" x14ac:dyDescent="0.3">
      <c r="A86" s="293"/>
      <c r="B86" s="294" t="s">
        <v>724</v>
      </c>
      <c r="C86" s="250"/>
      <c r="D86" s="284">
        <v>200</v>
      </c>
      <c r="E86" s="251"/>
      <c r="F86" s="251">
        <f t="shared" si="1"/>
        <v>-488151</v>
      </c>
      <c r="G86" s="266"/>
      <c r="H86" s="249"/>
    </row>
    <row r="87" spans="1:8" ht="36" customHeight="1" thickBot="1" x14ac:dyDescent="0.3">
      <c r="A87" s="293"/>
      <c r="B87" s="316" t="s">
        <v>731</v>
      </c>
      <c r="C87" s="311"/>
      <c r="D87" s="314">
        <v>5000</v>
      </c>
      <c r="E87" s="251"/>
      <c r="F87" s="251">
        <f t="shared" si="1"/>
        <v>-493151</v>
      </c>
      <c r="G87" s="266"/>
      <c r="H87" s="249"/>
    </row>
    <row r="88" spans="1:8" ht="36" customHeight="1" thickBot="1" x14ac:dyDescent="0.3">
      <c r="A88" s="293"/>
      <c r="B88" s="311" t="s">
        <v>732</v>
      </c>
      <c r="C88" s="311"/>
      <c r="D88" s="314">
        <v>200</v>
      </c>
      <c r="E88" s="251"/>
      <c r="F88" s="251">
        <f t="shared" si="1"/>
        <v>-493351</v>
      </c>
      <c r="G88" s="266"/>
      <c r="H88" s="249"/>
    </row>
    <row r="89" spans="1:8" ht="36" customHeight="1" thickBot="1" x14ac:dyDescent="0.3">
      <c r="A89" s="293"/>
      <c r="B89" s="313" t="s">
        <v>736</v>
      </c>
      <c r="C89" s="311"/>
      <c r="D89" s="314">
        <v>1500</v>
      </c>
      <c r="E89" s="251"/>
      <c r="F89" s="251">
        <f t="shared" si="1"/>
        <v>-494851</v>
      </c>
      <c r="G89" s="266"/>
      <c r="H89" s="249"/>
    </row>
    <row r="90" spans="1:8" ht="36" customHeight="1" thickBot="1" x14ac:dyDescent="0.3">
      <c r="A90" s="293"/>
      <c r="B90" s="313" t="s">
        <v>737</v>
      </c>
      <c r="C90" s="311"/>
      <c r="D90" s="314">
        <v>5000</v>
      </c>
      <c r="E90" s="251"/>
      <c r="F90" s="251">
        <f t="shared" si="1"/>
        <v>-499851</v>
      </c>
      <c r="G90" s="266"/>
      <c r="H90" s="249"/>
    </row>
    <row r="91" spans="1:8" ht="36" customHeight="1" thickBot="1" x14ac:dyDescent="0.3">
      <c r="A91" s="293"/>
      <c r="B91" s="294"/>
      <c r="C91" s="250"/>
      <c r="D91" s="284"/>
      <c r="E91" s="251"/>
      <c r="F91" s="251">
        <f t="shared" si="1"/>
        <v>-499851</v>
      </c>
      <c r="G91" s="266"/>
      <c r="H91" s="249"/>
    </row>
    <row r="92" spans="1:8" ht="36" customHeight="1" thickBot="1" x14ac:dyDescent="0.3">
      <c r="A92" s="293"/>
      <c r="B92" s="294"/>
      <c r="C92" s="250"/>
      <c r="D92" s="284"/>
      <c r="E92" s="251"/>
      <c r="F92" s="251">
        <f t="shared" si="1"/>
        <v>-499851</v>
      </c>
      <c r="G92" s="266"/>
      <c r="H92" s="249"/>
    </row>
    <row r="93" spans="1:8" ht="36" customHeight="1" thickBot="1" x14ac:dyDescent="0.3">
      <c r="A93" s="293"/>
      <c r="B93" s="294"/>
      <c r="C93" s="250"/>
      <c r="D93" s="284"/>
      <c r="E93" s="251"/>
      <c r="F93" s="251">
        <f t="shared" si="1"/>
        <v>-499851</v>
      </c>
      <c r="G93" s="266"/>
      <c r="H93" s="249"/>
    </row>
    <row r="94" spans="1:8" ht="36" customHeight="1" thickBot="1" x14ac:dyDescent="0.3">
      <c r="A94" s="293"/>
      <c r="B94" s="294"/>
      <c r="C94" s="250"/>
      <c r="D94" s="284"/>
      <c r="E94" s="251"/>
      <c r="F94" s="251">
        <f t="shared" si="1"/>
        <v>-499851</v>
      </c>
      <c r="G94" s="266"/>
      <c r="H94" s="249"/>
    </row>
    <row r="95" spans="1:8" ht="36" customHeight="1" thickBot="1" x14ac:dyDescent="0.3">
      <c r="A95" s="293"/>
      <c r="B95" s="294"/>
      <c r="C95" s="250"/>
      <c r="D95" s="284"/>
      <c r="E95" s="251"/>
      <c r="F95" s="251">
        <f t="shared" si="1"/>
        <v>-499851</v>
      </c>
      <c r="G95" s="266"/>
      <c r="H95" s="249"/>
    </row>
    <row r="96" spans="1:8" ht="36" customHeight="1" thickBot="1" x14ac:dyDescent="0.3">
      <c r="A96" s="293"/>
      <c r="B96" s="294"/>
      <c r="C96" s="250"/>
      <c r="D96" s="284"/>
      <c r="E96" s="251"/>
      <c r="F96" s="251">
        <f t="shared" si="1"/>
        <v>-499851</v>
      </c>
      <c r="G96" s="266"/>
      <c r="H96" s="249"/>
    </row>
    <row r="97" spans="1:8" ht="36" customHeight="1" thickBot="1" x14ac:dyDescent="0.3">
      <c r="A97" s="293"/>
      <c r="B97" s="294"/>
      <c r="C97" s="250"/>
      <c r="D97" s="284"/>
      <c r="E97" s="251"/>
      <c r="F97" s="251">
        <f t="shared" si="1"/>
        <v>-499851</v>
      </c>
      <c r="G97" s="266"/>
      <c r="H97" s="249"/>
    </row>
    <row r="98" spans="1:8" ht="36" customHeight="1" thickBot="1" x14ac:dyDescent="0.3">
      <c r="A98" s="293"/>
      <c r="B98" s="294"/>
      <c r="C98" s="250"/>
      <c r="D98" s="284"/>
      <c r="E98" s="251"/>
      <c r="F98" s="251">
        <f t="shared" si="1"/>
        <v>-499851</v>
      </c>
      <c r="G98" s="266"/>
      <c r="H98" s="249"/>
    </row>
    <row r="99" spans="1:8" ht="36" customHeight="1" thickBot="1" x14ac:dyDescent="0.3">
      <c r="A99" s="293"/>
      <c r="B99" s="294"/>
      <c r="C99" s="250"/>
      <c r="D99" s="284"/>
      <c r="E99" s="251"/>
      <c r="F99" s="251">
        <f t="shared" si="1"/>
        <v>-499851</v>
      </c>
      <c r="G99" s="266"/>
      <c r="H99" s="249"/>
    </row>
    <row r="100" spans="1:8" ht="36" customHeight="1" thickBot="1" x14ac:dyDescent="0.3">
      <c r="A100" s="293"/>
      <c r="B100" s="294"/>
      <c r="C100" s="250"/>
      <c r="D100" s="284"/>
      <c r="E100" s="251"/>
      <c r="F100" s="251">
        <f t="shared" si="1"/>
        <v>-499851</v>
      </c>
      <c r="G100" s="266"/>
      <c r="H100" s="249"/>
    </row>
    <row r="101" spans="1:8" ht="36" customHeight="1" thickBot="1" x14ac:dyDescent="0.3">
      <c r="A101" s="293"/>
      <c r="B101" s="294"/>
      <c r="C101" s="250"/>
      <c r="D101" s="284"/>
      <c r="E101" s="251"/>
      <c r="F101" s="251">
        <f t="shared" si="1"/>
        <v>-499851</v>
      </c>
      <c r="G101" s="266"/>
      <c r="H101" s="249"/>
    </row>
    <row r="102" spans="1:8" ht="36" customHeight="1" thickBot="1" x14ac:dyDescent="0.3">
      <c r="A102" s="293"/>
      <c r="B102" s="294"/>
      <c r="C102" s="250"/>
      <c r="D102" s="284"/>
      <c r="E102" s="251"/>
      <c r="F102" s="251">
        <f t="shared" si="1"/>
        <v>-499851</v>
      </c>
      <c r="G102" s="300"/>
      <c r="H102" s="249"/>
    </row>
    <row r="103" spans="1:8" ht="48.75" customHeight="1" thickBot="1" x14ac:dyDescent="0.3">
      <c r="A103" s="347" t="s">
        <v>5</v>
      </c>
      <c r="B103" s="348"/>
      <c r="C103" s="250">
        <f>SUM(C4:C25)</f>
        <v>0</v>
      </c>
      <c r="D103" s="251">
        <f>SUM(D4:D102)</f>
        <v>2532562</v>
      </c>
      <c r="E103" s="251">
        <f>SUM(E4:E102)</f>
        <v>1600000</v>
      </c>
      <c r="F103" s="251">
        <f>+C103+E103-D103</f>
        <v>-932562</v>
      </c>
      <c r="G103" s="248"/>
      <c r="H103" s="249"/>
    </row>
    <row r="104" spans="1:8" ht="31.5" x14ac:dyDescent="0.25">
      <c r="A104" s="257"/>
      <c r="B104" s="257"/>
      <c r="C104" s="257"/>
      <c r="D104" s="257"/>
      <c r="E104" s="257"/>
      <c r="F104" s="257"/>
      <c r="G104" s="257"/>
      <c r="H104" s="257"/>
    </row>
    <row r="105" spans="1:8" ht="31.5" x14ac:dyDescent="0.25">
      <c r="A105" s="257"/>
      <c r="B105" s="253" t="s">
        <v>397</v>
      </c>
      <c r="C105" s="253"/>
      <c r="D105" s="253"/>
      <c r="E105" s="253"/>
      <c r="F105" s="253"/>
      <c r="G105" s="253"/>
      <c r="H105" s="253" t="s">
        <v>9</v>
      </c>
    </row>
    <row r="106" spans="1:8" ht="31.5" x14ac:dyDescent="0.25">
      <c r="A106" s="257"/>
      <c r="B106" s="257"/>
      <c r="C106" s="257"/>
      <c r="D106" s="258"/>
      <c r="E106" s="257"/>
      <c r="F106" s="295">
        <f>252721+177475+52615+63335+78600+133000+141090+3580+71660+111500+55600+13800+9675+650+101100+17060+28400+9980+11700</f>
        <v>1333541</v>
      </c>
      <c r="G106" s="257"/>
      <c r="H106" s="257"/>
    </row>
    <row r="107" spans="1:8" ht="31.5" x14ac:dyDescent="0.25">
      <c r="A107" s="257"/>
      <c r="B107" s="257" t="s">
        <v>10</v>
      </c>
      <c r="C107" s="257"/>
      <c r="D107" s="305">
        <f>D60-E103</f>
        <v>-367289</v>
      </c>
      <c r="E107" s="259"/>
      <c r="F107" s="258"/>
      <c r="G107" s="257"/>
      <c r="H107" s="257" t="s">
        <v>11</v>
      </c>
    </row>
    <row r="108" spans="1:8" ht="31.5" x14ac:dyDescent="0.25">
      <c r="F108" s="305"/>
    </row>
  </sheetData>
  <autoFilter ref="A3:H103"/>
  <mergeCells count="2">
    <mergeCell ref="A2:F2"/>
    <mergeCell ref="A103:B10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0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rightToLeft="1" tabSelected="1" topLeftCell="B1" zoomScale="60" zoomScaleNormal="60" workbookViewId="0">
      <pane ySplit="3" topLeftCell="A22" activePane="bottomLeft" state="frozen"/>
      <selection sqref="A1:H20"/>
      <selection pane="bottomLeft" activeCell="B32" sqref="B32"/>
    </sheetView>
  </sheetViews>
  <sheetFormatPr defaultRowHeight="15" x14ac:dyDescent="0.25"/>
  <cols>
    <col min="1" max="1" width="16.28515625" hidden="1" customWidth="1"/>
    <col min="2" max="2" width="65.140625" bestFit="1" customWidth="1"/>
    <col min="3" max="3" width="34.5703125" bestFit="1" customWidth="1"/>
    <col min="4" max="4" width="42.28515625" customWidth="1"/>
    <col min="5" max="6" width="39.42578125" bestFit="1" customWidth="1"/>
    <col min="7" max="7" width="101.5703125" customWidth="1"/>
    <col min="8" max="8" width="120.5703125" bestFit="1" customWidth="1"/>
  </cols>
  <sheetData>
    <row r="1" spans="1:8" ht="42" customHeight="1" x14ac:dyDescent="0.25">
      <c r="A1" s="317" t="s">
        <v>6</v>
      </c>
      <c r="B1" s="202">
        <f ca="1">TODAY()</f>
        <v>45083</v>
      </c>
      <c r="C1" s="203"/>
      <c r="D1" s="204"/>
      <c r="E1" s="204"/>
      <c r="F1" s="317" t="s">
        <v>668</v>
      </c>
      <c r="G1" s="317"/>
      <c r="H1" s="317"/>
    </row>
    <row r="2" spans="1:8" ht="66" customHeight="1" thickBot="1" x14ac:dyDescent="0.3">
      <c r="A2" s="339" t="s">
        <v>596</v>
      </c>
      <c r="B2" s="339"/>
      <c r="C2" s="339"/>
      <c r="D2" s="339"/>
      <c r="E2" s="339"/>
      <c r="F2" s="339"/>
      <c r="G2" s="318"/>
      <c r="H2" s="318"/>
    </row>
    <row r="3" spans="1:8" ht="32.25" thickBot="1" x14ac:dyDescent="0.3">
      <c r="A3" s="245" t="s">
        <v>6</v>
      </c>
      <c r="B3" s="246" t="s">
        <v>0</v>
      </c>
      <c r="C3" s="247" t="s">
        <v>8</v>
      </c>
      <c r="D3" s="246" t="s">
        <v>1</v>
      </c>
      <c r="E3" s="246" t="s">
        <v>2</v>
      </c>
      <c r="F3" s="246" t="s">
        <v>3</v>
      </c>
      <c r="G3" s="248" t="s">
        <v>458</v>
      </c>
      <c r="H3" s="249" t="s">
        <v>7</v>
      </c>
    </row>
    <row r="4" spans="1:8" ht="32.25" thickBot="1" x14ac:dyDescent="0.3">
      <c r="A4" s="245"/>
      <c r="B4" s="246" t="s">
        <v>739</v>
      </c>
      <c r="C4" s="250"/>
      <c r="D4" s="251"/>
      <c r="E4" s="251">
        <f>220000+10000+120000+300000+150000</f>
        <v>800000</v>
      </c>
      <c r="F4" s="251">
        <f>+E4</f>
        <v>800000</v>
      </c>
      <c r="G4" s="248"/>
      <c r="H4" s="249"/>
    </row>
    <row r="5" spans="1:8" ht="32.25" thickBot="1" x14ac:dyDescent="0.3">
      <c r="A5" s="252">
        <v>45048</v>
      </c>
      <c r="B5" s="279" t="s">
        <v>377</v>
      </c>
      <c r="C5" s="250"/>
      <c r="D5" s="251">
        <f>'[1]زراجين '!$E$47</f>
        <v>36675</v>
      </c>
      <c r="E5" s="251"/>
      <c r="F5" s="251">
        <f>F4+E5-D5</f>
        <v>763325</v>
      </c>
      <c r="G5" s="248"/>
      <c r="H5" s="249"/>
    </row>
    <row r="6" spans="1:8" ht="32.25" thickBot="1" x14ac:dyDescent="0.3">
      <c r="A6" s="245"/>
      <c r="B6" s="279" t="s">
        <v>379</v>
      </c>
      <c r="C6" s="250"/>
      <c r="D6" s="251">
        <f>'[1]سلك رباط '!$E$47</f>
        <v>17120</v>
      </c>
      <c r="E6" s="251"/>
      <c r="F6" s="251">
        <f t="shared" ref="F6:F69" si="0">F5+E6-D6</f>
        <v>746205</v>
      </c>
      <c r="G6" s="248"/>
      <c r="H6" s="249"/>
    </row>
    <row r="7" spans="1:8" ht="32.25" thickBot="1" x14ac:dyDescent="0.3">
      <c r="A7" s="245"/>
      <c r="B7" s="279" t="s">
        <v>330</v>
      </c>
      <c r="C7" s="250"/>
      <c r="D7" s="251">
        <f>'[1] الاسمنت'!$E$31</f>
        <v>357305</v>
      </c>
      <c r="E7" s="251"/>
      <c r="F7" s="251">
        <f t="shared" si="0"/>
        <v>388900</v>
      </c>
      <c r="G7" s="248"/>
      <c r="H7" s="249"/>
    </row>
    <row r="8" spans="1:8" ht="32.25" thickBot="1" x14ac:dyDescent="0.3">
      <c r="A8" s="245"/>
      <c r="B8" s="279" t="s">
        <v>405</v>
      </c>
      <c r="C8" s="250"/>
      <c r="D8" s="251">
        <f>[1]زلط!$E$51</f>
        <v>126610</v>
      </c>
      <c r="E8" s="251"/>
      <c r="F8" s="251">
        <f t="shared" si="0"/>
        <v>262290</v>
      </c>
      <c r="G8" s="248"/>
      <c r="H8" s="249"/>
    </row>
    <row r="9" spans="1:8" ht="32.25" thickBot="1" x14ac:dyDescent="0.3">
      <c r="A9" s="245"/>
      <c r="B9" s="265" t="s">
        <v>623</v>
      </c>
      <c r="C9" s="250"/>
      <c r="D9" s="251">
        <f>[1]رمل!$E$51</f>
        <v>39686.800000000003</v>
      </c>
      <c r="E9" s="251"/>
      <c r="F9" s="251">
        <f t="shared" si="0"/>
        <v>222603.2</v>
      </c>
      <c r="G9" s="248"/>
      <c r="H9" s="249"/>
    </row>
    <row r="10" spans="1:8" ht="32.25" thickBot="1" x14ac:dyDescent="0.3">
      <c r="A10" s="245"/>
      <c r="B10" s="279" t="s">
        <v>469</v>
      </c>
      <c r="C10" s="250"/>
      <c r="D10" s="251">
        <v>3500</v>
      </c>
      <c r="E10" s="251"/>
      <c r="F10" s="251">
        <f t="shared" si="0"/>
        <v>219103.2</v>
      </c>
      <c r="G10" s="248"/>
      <c r="H10" s="249"/>
    </row>
    <row r="11" spans="1:8" ht="32.25" thickBot="1" x14ac:dyDescent="0.3">
      <c r="A11" s="245"/>
      <c r="B11" s="279" t="s">
        <v>556</v>
      </c>
      <c r="C11" s="250"/>
      <c r="D11" s="251">
        <f>[1]الايجارات!$C$29</f>
        <v>6050</v>
      </c>
      <c r="E11" s="251"/>
      <c r="F11" s="251">
        <f t="shared" si="0"/>
        <v>213053.2</v>
      </c>
      <c r="G11" s="248"/>
      <c r="H11" s="249"/>
    </row>
    <row r="12" spans="1:8" ht="32.25" thickBot="1" x14ac:dyDescent="0.3">
      <c r="A12" s="245"/>
      <c r="B12" s="279" t="s">
        <v>505</v>
      </c>
      <c r="C12" s="250"/>
      <c r="D12" s="251">
        <f>'[1]ادوات كهرباء'!$C$15</f>
        <v>9085</v>
      </c>
      <c r="E12" s="251"/>
      <c r="F12" s="251">
        <f t="shared" si="0"/>
        <v>203968.2</v>
      </c>
      <c r="G12" s="248"/>
      <c r="H12" s="249"/>
    </row>
    <row r="13" spans="1:8" ht="32.25" thickBot="1" x14ac:dyDescent="0.3">
      <c r="A13" s="245"/>
      <c r="B13" s="279" t="s">
        <v>559</v>
      </c>
      <c r="C13" s="250"/>
      <c r="D13" s="251">
        <f>'[1]مصنعيات الكهربائي'!$C$47</f>
        <v>5200</v>
      </c>
      <c r="E13" s="251"/>
      <c r="F13" s="251">
        <f t="shared" si="0"/>
        <v>198768.2</v>
      </c>
      <c r="G13" s="248"/>
      <c r="H13" s="249"/>
    </row>
    <row r="14" spans="1:8" ht="32.25" thickBot="1" x14ac:dyDescent="0.3">
      <c r="A14" s="245"/>
      <c r="B14" s="279" t="s">
        <v>486</v>
      </c>
      <c r="C14" s="250"/>
      <c r="D14" s="251">
        <f>'[1]ادوات سباكه'!$C$47</f>
        <v>5766</v>
      </c>
      <c r="E14" s="251"/>
      <c r="F14" s="251">
        <f t="shared" si="0"/>
        <v>193002.2</v>
      </c>
      <c r="G14" s="248"/>
      <c r="H14" s="249"/>
    </row>
    <row r="15" spans="1:8" ht="32.25" thickBot="1" x14ac:dyDescent="0.3">
      <c r="A15" s="245"/>
      <c r="B15" s="279" t="s">
        <v>557</v>
      </c>
      <c r="C15" s="250"/>
      <c r="D15" s="251">
        <f>'[1]مصنعيات السباك'!$C$47</f>
        <v>2530</v>
      </c>
      <c r="E15" s="251"/>
      <c r="F15" s="251">
        <f t="shared" si="0"/>
        <v>190472.2</v>
      </c>
      <c r="G15" s="248"/>
      <c r="H15" s="249"/>
    </row>
    <row r="16" spans="1:8" ht="32.25" thickBot="1" x14ac:dyDescent="0.3">
      <c r="A16" s="245"/>
      <c r="B16" s="279" t="s">
        <v>391</v>
      </c>
      <c r="C16" s="250"/>
      <c r="D16" s="251">
        <f>'[1]مصروفات نثرية'!$C$31</f>
        <v>5550</v>
      </c>
      <c r="E16" s="251"/>
      <c r="F16" s="251">
        <f t="shared" si="0"/>
        <v>184922.2</v>
      </c>
      <c r="G16" s="248"/>
      <c r="H16" s="249"/>
    </row>
    <row r="17" spans="1:8" ht="32.25" thickBot="1" x14ac:dyDescent="0.3">
      <c r="A17" s="245"/>
      <c r="B17" s="279" t="s">
        <v>443</v>
      </c>
      <c r="C17" s="250"/>
      <c r="D17" s="251">
        <f>[1]الهزاز!$C$13</f>
        <v>1350</v>
      </c>
      <c r="E17" s="251"/>
      <c r="F17" s="251">
        <f t="shared" si="0"/>
        <v>183572.2</v>
      </c>
      <c r="G17" s="248"/>
      <c r="H17" s="249"/>
    </row>
    <row r="18" spans="1:8" ht="32.25" thickBot="1" x14ac:dyDescent="0.3">
      <c r="A18" s="245"/>
      <c r="B18" s="279" t="s">
        <v>517</v>
      </c>
      <c r="C18" s="250"/>
      <c r="D18" s="251">
        <f>'[1]راتب الغفير'!$C$11</f>
        <v>7500</v>
      </c>
      <c r="E18" s="251"/>
      <c r="F18" s="251">
        <f t="shared" si="0"/>
        <v>176072.2</v>
      </c>
      <c r="G18" s="248" t="s">
        <v>740</v>
      </c>
      <c r="H18" s="249"/>
    </row>
    <row r="19" spans="1:8" ht="32.25" thickBot="1" x14ac:dyDescent="0.3">
      <c r="A19" s="245"/>
      <c r="B19" s="279" t="s">
        <v>570</v>
      </c>
      <c r="C19" s="250"/>
      <c r="D19" s="251">
        <f>'[1]مصروفات حكوميه'!$C$19</f>
        <v>258400</v>
      </c>
      <c r="E19" s="251"/>
      <c r="F19" s="251">
        <f t="shared" si="0"/>
        <v>-82327.799999999988</v>
      </c>
      <c r="G19" s="248"/>
      <c r="H19" s="249"/>
    </row>
    <row r="20" spans="1:8" ht="32.25" thickBot="1" x14ac:dyDescent="0.3">
      <c r="A20" s="245"/>
      <c r="B20" s="279" t="s">
        <v>431</v>
      </c>
      <c r="C20" s="250"/>
      <c r="D20" s="251">
        <f>[1]مياه!$C$15</f>
        <v>3900</v>
      </c>
      <c r="E20" s="251"/>
      <c r="F20" s="251">
        <f t="shared" si="0"/>
        <v>-86227.799999999988</v>
      </c>
      <c r="G20" s="248"/>
      <c r="H20" s="249"/>
    </row>
    <row r="21" spans="1:8" ht="32.25" thickBot="1" x14ac:dyDescent="0.3">
      <c r="A21" s="245"/>
      <c r="B21" s="279" t="s">
        <v>494</v>
      </c>
      <c r="C21" s="250"/>
      <c r="D21" s="251">
        <v>600</v>
      </c>
      <c r="E21" s="251"/>
      <c r="F21" s="251">
        <f t="shared" si="0"/>
        <v>-86827.799999999988</v>
      </c>
      <c r="G21" s="248"/>
      <c r="H21" s="249"/>
    </row>
    <row r="22" spans="1:8" ht="32.25" thickBot="1" x14ac:dyDescent="0.3">
      <c r="A22" s="245"/>
      <c r="B22" s="279" t="s">
        <v>555</v>
      </c>
      <c r="C22" s="250"/>
      <c r="D22" s="251">
        <f>[1]المقاول!$C$25</f>
        <v>290000</v>
      </c>
      <c r="E22" s="251"/>
      <c r="F22" s="251">
        <f t="shared" si="0"/>
        <v>-376827.8</v>
      </c>
      <c r="G22" s="248"/>
      <c r="H22" s="249"/>
    </row>
    <row r="23" spans="1:8" ht="32.25" thickBot="1" x14ac:dyDescent="0.3">
      <c r="A23" s="245"/>
      <c r="B23" s="279" t="s">
        <v>558</v>
      </c>
      <c r="C23" s="250"/>
      <c r="D23" s="251">
        <f>'[1]عماله مؤقته'!$C$17</f>
        <v>2350</v>
      </c>
      <c r="E23" s="251"/>
      <c r="F23" s="251">
        <f t="shared" si="0"/>
        <v>-379177.8</v>
      </c>
      <c r="G23" s="248"/>
      <c r="H23" s="249"/>
    </row>
    <row r="24" spans="1:8" ht="32.25" thickBot="1" x14ac:dyDescent="0.3">
      <c r="A24" s="245"/>
      <c r="B24" s="246" t="s">
        <v>579</v>
      </c>
      <c r="C24" s="250"/>
      <c r="D24" s="251"/>
      <c r="E24" s="251"/>
      <c r="F24" s="251">
        <f t="shared" si="0"/>
        <v>-379177.8</v>
      </c>
      <c r="G24" s="248"/>
      <c r="H24" s="249"/>
    </row>
    <row r="25" spans="1:8" ht="32.25" thickBot="1" x14ac:dyDescent="0.3">
      <c r="A25" s="245"/>
      <c r="B25" s="246" t="s">
        <v>612</v>
      </c>
      <c r="C25" s="250"/>
      <c r="D25" s="251">
        <v>320</v>
      </c>
      <c r="E25" s="251"/>
      <c r="F25" s="251">
        <f t="shared" si="0"/>
        <v>-379497.8</v>
      </c>
      <c r="G25" s="248"/>
      <c r="H25" s="249"/>
    </row>
    <row r="26" spans="1:8" ht="32.25" thickBot="1" x14ac:dyDescent="0.3">
      <c r="A26" s="245"/>
      <c r="B26" s="279"/>
      <c r="C26" s="250"/>
      <c r="D26" s="251"/>
      <c r="E26" s="251"/>
      <c r="F26" s="251">
        <f t="shared" si="0"/>
        <v>-379497.8</v>
      </c>
      <c r="G26" s="248"/>
      <c r="H26" s="249"/>
    </row>
    <row r="27" spans="1:8" ht="32.25" thickBot="1" x14ac:dyDescent="0.3">
      <c r="A27" s="245"/>
      <c r="B27" s="325" t="s">
        <v>738</v>
      </c>
      <c r="C27" s="250"/>
      <c r="D27" s="251">
        <f>SUM(D5:D26)</f>
        <v>1179497.8</v>
      </c>
      <c r="E27" s="251">
        <f>SUM(E4:E26)</f>
        <v>800000</v>
      </c>
      <c r="F27" s="251">
        <f>+E27-D27</f>
        <v>-379497.80000000005</v>
      </c>
      <c r="G27" s="248"/>
      <c r="H27" s="249"/>
    </row>
    <row r="28" spans="1:8" ht="32.25" thickBot="1" x14ac:dyDescent="0.3">
      <c r="A28" s="245"/>
      <c r="B28" s="246"/>
      <c r="C28" s="250"/>
      <c r="D28" s="251"/>
      <c r="E28" s="251"/>
      <c r="F28" s="251">
        <f t="shared" si="0"/>
        <v>-379497.80000000005</v>
      </c>
      <c r="G28" s="248"/>
      <c r="H28" s="249"/>
    </row>
    <row r="29" spans="1:8" ht="32.25" thickBot="1" x14ac:dyDescent="0.3">
      <c r="A29" s="245"/>
      <c r="B29" s="246"/>
      <c r="C29" s="250"/>
      <c r="D29" s="251"/>
      <c r="E29" s="251"/>
      <c r="F29" s="251">
        <f t="shared" si="0"/>
        <v>-379497.80000000005</v>
      </c>
      <c r="G29" s="248"/>
      <c r="H29" s="249"/>
    </row>
    <row r="30" spans="1:8" ht="32.25" thickBot="1" x14ac:dyDescent="0.3">
      <c r="A30" s="245"/>
      <c r="B30" s="265"/>
      <c r="C30" s="250"/>
      <c r="D30" s="268"/>
      <c r="E30" s="251"/>
      <c r="F30" s="251">
        <f t="shared" si="0"/>
        <v>-379497.80000000005</v>
      </c>
      <c r="G30" s="248"/>
      <c r="H30" s="249"/>
    </row>
    <row r="31" spans="1:8" ht="32.25" thickBot="1" x14ac:dyDescent="0.3">
      <c r="A31" s="245"/>
      <c r="B31" s="265"/>
      <c r="C31" s="250"/>
      <c r="D31" s="284"/>
      <c r="E31" s="251"/>
      <c r="F31" s="251">
        <f t="shared" si="0"/>
        <v>-379497.80000000005</v>
      </c>
      <c r="G31" s="248"/>
      <c r="H31" s="249"/>
    </row>
    <row r="32" spans="1:8" ht="32.25" thickBot="1" x14ac:dyDescent="0.3">
      <c r="A32" s="245"/>
      <c r="B32" s="265"/>
      <c r="C32" s="250"/>
      <c r="D32" s="284"/>
      <c r="E32" s="251"/>
      <c r="F32" s="251">
        <f t="shared" si="0"/>
        <v>-379497.80000000005</v>
      </c>
      <c r="G32" s="248"/>
      <c r="H32" s="249"/>
    </row>
    <row r="33" spans="1:8" ht="32.25" thickBot="1" x14ac:dyDescent="0.3">
      <c r="A33" s="245"/>
      <c r="B33" s="265"/>
      <c r="C33" s="250"/>
      <c r="D33" s="284"/>
      <c r="E33" s="251"/>
      <c r="F33" s="251">
        <f t="shared" si="0"/>
        <v>-379497.80000000005</v>
      </c>
      <c r="G33" s="248"/>
      <c r="H33" s="249"/>
    </row>
    <row r="34" spans="1:8" ht="32.25" thickBot="1" x14ac:dyDescent="0.3">
      <c r="A34" s="245"/>
      <c r="B34" s="265"/>
      <c r="C34" s="250"/>
      <c r="D34" s="284"/>
      <c r="E34" s="251"/>
      <c r="F34" s="251">
        <f t="shared" si="0"/>
        <v>-379497.80000000005</v>
      </c>
      <c r="G34" s="248"/>
      <c r="H34" s="249"/>
    </row>
    <row r="35" spans="1:8" ht="32.25" thickBot="1" x14ac:dyDescent="0.3">
      <c r="A35" s="245"/>
      <c r="B35" s="265"/>
      <c r="C35" s="250"/>
      <c r="D35" s="284"/>
      <c r="E35" s="251"/>
      <c r="F35" s="251">
        <f t="shared" si="0"/>
        <v>-379497.80000000005</v>
      </c>
      <c r="G35" s="248"/>
      <c r="H35" s="249"/>
    </row>
    <row r="36" spans="1:8" ht="32.25" thickBot="1" x14ac:dyDescent="0.3">
      <c r="A36" s="245"/>
      <c r="B36" s="265"/>
      <c r="C36" s="250"/>
      <c r="D36" s="284"/>
      <c r="E36" s="251"/>
      <c r="F36" s="251">
        <f t="shared" si="0"/>
        <v>-379497.80000000005</v>
      </c>
      <c r="G36" s="248"/>
      <c r="H36" s="249"/>
    </row>
    <row r="37" spans="1:8" ht="32.25" thickBot="1" x14ac:dyDescent="0.3">
      <c r="A37" s="245"/>
      <c r="B37" s="265"/>
      <c r="C37" s="250"/>
      <c r="D37" s="284"/>
      <c r="E37" s="251"/>
      <c r="F37" s="251">
        <f t="shared" si="0"/>
        <v>-379497.80000000005</v>
      </c>
      <c r="G37" s="248"/>
      <c r="H37" s="249"/>
    </row>
    <row r="38" spans="1:8" ht="32.25" thickBot="1" x14ac:dyDescent="0.3">
      <c r="A38" s="245"/>
      <c r="B38" s="265"/>
      <c r="C38" s="250"/>
      <c r="D38" s="284"/>
      <c r="E38" s="251"/>
      <c r="F38" s="251">
        <f t="shared" si="0"/>
        <v>-379497.80000000005</v>
      </c>
      <c r="G38" s="248"/>
      <c r="H38" s="249"/>
    </row>
    <row r="39" spans="1:8" ht="32.25" thickBot="1" x14ac:dyDescent="0.3">
      <c r="A39" s="252">
        <v>45054</v>
      </c>
      <c r="B39" s="265"/>
      <c r="C39" s="250"/>
      <c r="D39" s="284"/>
      <c r="E39" s="251"/>
      <c r="F39" s="251">
        <f t="shared" si="0"/>
        <v>-379497.80000000005</v>
      </c>
      <c r="G39" s="248"/>
      <c r="H39" s="249"/>
    </row>
    <row r="40" spans="1:8" ht="32.25" thickBot="1" x14ac:dyDescent="0.3">
      <c r="A40" s="252">
        <v>45054</v>
      </c>
      <c r="B40" s="265"/>
      <c r="C40" s="250"/>
      <c r="D40" s="284"/>
      <c r="E40" s="251"/>
      <c r="F40" s="251">
        <f t="shared" si="0"/>
        <v>-379497.80000000005</v>
      </c>
      <c r="G40" s="248"/>
      <c r="H40" s="249"/>
    </row>
    <row r="41" spans="1:8" ht="32.25" thickBot="1" x14ac:dyDescent="0.3">
      <c r="A41" s="252">
        <v>45054</v>
      </c>
      <c r="B41" s="265"/>
      <c r="C41" s="250"/>
      <c r="D41" s="284"/>
      <c r="E41" s="251"/>
      <c r="F41" s="251">
        <f t="shared" si="0"/>
        <v>-379497.80000000005</v>
      </c>
      <c r="G41" s="248"/>
      <c r="H41" s="249"/>
    </row>
    <row r="42" spans="1:8" ht="32.25" thickBot="1" x14ac:dyDescent="0.3">
      <c r="A42" s="252">
        <v>45054</v>
      </c>
      <c r="B42" s="265"/>
      <c r="C42" s="250"/>
      <c r="D42" s="284"/>
      <c r="E42" s="251"/>
      <c r="F42" s="251">
        <f t="shared" si="0"/>
        <v>-379497.80000000005</v>
      </c>
      <c r="G42" s="248"/>
      <c r="H42" s="249"/>
    </row>
    <row r="43" spans="1:8" ht="32.25" thickBot="1" x14ac:dyDescent="0.3">
      <c r="A43" s="252">
        <v>45054</v>
      </c>
      <c r="B43" s="265"/>
      <c r="C43" s="250"/>
      <c r="D43" s="284"/>
      <c r="E43" s="251"/>
      <c r="F43" s="251">
        <f t="shared" si="0"/>
        <v>-379497.80000000005</v>
      </c>
      <c r="G43" s="248"/>
      <c r="H43" s="249"/>
    </row>
    <row r="44" spans="1:8" ht="32.25" thickBot="1" x14ac:dyDescent="0.3">
      <c r="A44" s="252">
        <v>45054</v>
      </c>
      <c r="B44" s="265"/>
      <c r="C44" s="250"/>
      <c r="D44" s="284"/>
      <c r="E44" s="251"/>
      <c r="F44" s="251">
        <f t="shared" si="0"/>
        <v>-379497.80000000005</v>
      </c>
      <c r="G44" s="248"/>
      <c r="H44" s="249"/>
    </row>
    <row r="45" spans="1:8" ht="32.25" thickBot="1" x14ac:dyDescent="0.3">
      <c r="A45" s="252">
        <v>45054</v>
      </c>
      <c r="B45" s="265"/>
      <c r="C45" s="250"/>
      <c r="D45" s="284"/>
      <c r="E45" s="251"/>
      <c r="F45" s="251">
        <f t="shared" si="0"/>
        <v>-379497.80000000005</v>
      </c>
      <c r="G45" s="248"/>
      <c r="H45" s="249"/>
    </row>
    <row r="46" spans="1:8" ht="32.25" thickBot="1" x14ac:dyDescent="0.3">
      <c r="A46" s="252">
        <v>45054</v>
      </c>
      <c r="B46" s="265"/>
      <c r="C46" s="250"/>
      <c r="D46" s="284"/>
      <c r="E46" s="251"/>
      <c r="F46" s="251">
        <f t="shared" si="0"/>
        <v>-379497.80000000005</v>
      </c>
      <c r="G46" s="248"/>
      <c r="H46" s="249"/>
    </row>
    <row r="47" spans="1:8" ht="36" customHeight="1" thickBot="1" x14ac:dyDescent="0.3">
      <c r="A47" s="252">
        <v>45054</v>
      </c>
      <c r="B47" s="265"/>
      <c r="C47" s="250"/>
      <c r="D47" s="284"/>
      <c r="E47" s="251"/>
      <c r="F47" s="251">
        <f t="shared" si="0"/>
        <v>-379497.80000000005</v>
      </c>
      <c r="G47" s="248"/>
      <c r="H47" s="249"/>
    </row>
    <row r="48" spans="1:8" ht="36" customHeight="1" thickBot="1" x14ac:dyDescent="0.3">
      <c r="A48" s="293"/>
      <c r="B48" s="294"/>
      <c r="C48" s="250"/>
      <c r="D48" s="284"/>
      <c r="E48" s="251"/>
      <c r="F48" s="251">
        <f t="shared" si="0"/>
        <v>-379497.80000000005</v>
      </c>
      <c r="G48" s="248"/>
      <c r="H48" s="249"/>
    </row>
    <row r="49" spans="1:8" ht="36" customHeight="1" thickBot="1" x14ac:dyDescent="0.3">
      <c r="A49" s="293"/>
      <c r="B49" s="294"/>
      <c r="C49" s="250"/>
      <c r="D49" s="284"/>
      <c r="E49" s="251"/>
      <c r="F49" s="251">
        <f t="shared" si="0"/>
        <v>-379497.80000000005</v>
      </c>
      <c r="G49" s="248"/>
      <c r="H49" s="249"/>
    </row>
    <row r="50" spans="1:8" ht="36" customHeight="1" thickBot="1" x14ac:dyDescent="0.3">
      <c r="A50" s="293"/>
      <c r="B50" s="294"/>
      <c r="C50" s="250"/>
      <c r="D50" s="284"/>
      <c r="E50" s="251"/>
      <c r="F50" s="251">
        <f t="shared" si="0"/>
        <v>-379497.80000000005</v>
      </c>
      <c r="G50" s="248"/>
      <c r="H50" s="249"/>
    </row>
    <row r="51" spans="1:8" ht="36" customHeight="1" thickBot="1" x14ac:dyDescent="0.3">
      <c r="A51" s="293"/>
      <c r="B51" s="294"/>
      <c r="C51" s="250"/>
      <c r="D51" s="284"/>
      <c r="E51" s="251"/>
      <c r="F51" s="251">
        <f t="shared" si="0"/>
        <v>-379497.80000000005</v>
      </c>
      <c r="G51" s="248"/>
      <c r="H51" s="249"/>
    </row>
    <row r="52" spans="1:8" ht="36" customHeight="1" thickBot="1" x14ac:dyDescent="0.3">
      <c r="A52" s="293"/>
      <c r="B52" s="294"/>
      <c r="C52" s="250"/>
      <c r="D52" s="284"/>
      <c r="E52" s="251"/>
      <c r="F52" s="251">
        <f t="shared" si="0"/>
        <v>-379497.80000000005</v>
      </c>
      <c r="G52" s="248"/>
      <c r="H52" s="249"/>
    </row>
    <row r="53" spans="1:8" ht="36" customHeight="1" thickBot="1" x14ac:dyDescent="0.3">
      <c r="A53" s="293"/>
      <c r="B53" s="294"/>
      <c r="C53" s="250"/>
      <c r="D53" s="284"/>
      <c r="E53" s="251"/>
      <c r="F53" s="251">
        <f t="shared" si="0"/>
        <v>-379497.80000000005</v>
      </c>
      <c r="G53" s="248"/>
      <c r="H53" s="249"/>
    </row>
    <row r="54" spans="1:8" ht="36" customHeight="1" thickBot="1" x14ac:dyDescent="0.3">
      <c r="A54" s="293"/>
      <c r="B54" s="294"/>
      <c r="C54" s="250"/>
      <c r="D54" s="284"/>
      <c r="E54" s="251"/>
      <c r="F54" s="251">
        <f t="shared" si="0"/>
        <v>-379497.80000000005</v>
      </c>
      <c r="G54" s="248"/>
      <c r="H54" s="249"/>
    </row>
    <row r="55" spans="1:8" ht="36" customHeight="1" thickBot="1" x14ac:dyDescent="0.3">
      <c r="A55" s="293"/>
      <c r="B55" s="297"/>
      <c r="C55" s="250"/>
      <c r="D55" s="284"/>
      <c r="E55" s="251"/>
      <c r="F55" s="251">
        <f t="shared" si="0"/>
        <v>-379497.80000000005</v>
      </c>
      <c r="G55" s="248"/>
      <c r="H55" s="249"/>
    </row>
    <row r="56" spans="1:8" ht="36" customHeight="1" thickBot="1" x14ac:dyDescent="0.3">
      <c r="A56" s="293"/>
      <c r="B56" s="265"/>
      <c r="C56" s="250"/>
      <c r="D56" s="284"/>
      <c r="E56" s="251"/>
      <c r="F56" s="251">
        <f t="shared" si="0"/>
        <v>-379497.80000000005</v>
      </c>
      <c r="G56" s="248"/>
      <c r="H56" s="249"/>
    </row>
    <row r="57" spans="1:8" ht="36" customHeight="1" thickBot="1" x14ac:dyDescent="0.3">
      <c r="A57" s="293"/>
      <c r="B57" s="265"/>
      <c r="C57" s="250"/>
      <c r="D57" s="284"/>
      <c r="E57" s="251"/>
      <c r="F57" s="251">
        <f t="shared" si="0"/>
        <v>-379497.80000000005</v>
      </c>
      <c r="G57" s="248"/>
      <c r="H57" s="249" t="s">
        <v>686</v>
      </c>
    </row>
    <row r="58" spans="1:8" ht="36" customHeight="1" thickBot="1" x14ac:dyDescent="0.3">
      <c r="A58" s="293"/>
      <c r="B58" s="321"/>
      <c r="C58" s="322"/>
      <c r="D58" s="323"/>
      <c r="E58" s="251"/>
      <c r="F58" s="251">
        <f t="shared" si="0"/>
        <v>-379497.80000000005</v>
      </c>
      <c r="G58" s="248"/>
      <c r="H58" s="249" t="s">
        <v>680</v>
      </c>
    </row>
    <row r="59" spans="1:8" ht="36" customHeight="1" thickBot="1" x14ac:dyDescent="0.3">
      <c r="A59" s="293"/>
      <c r="B59" s="311"/>
      <c r="C59" s="324"/>
      <c r="D59" s="314"/>
      <c r="E59" s="251"/>
      <c r="F59" s="251">
        <f t="shared" si="0"/>
        <v>-379497.80000000005</v>
      </c>
      <c r="G59" s="300" t="s">
        <v>681</v>
      </c>
      <c r="H59" s="249" t="s">
        <v>682</v>
      </c>
    </row>
    <row r="60" spans="1:8" ht="36" customHeight="1" thickBot="1" x14ac:dyDescent="0.3">
      <c r="A60" s="293"/>
      <c r="B60" s="325" t="s">
        <v>738</v>
      </c>
      <c r="C60" s="324"/>
      <c r="D60" s="326"/>
      <c r="E60" s="251"/>
      <c r="F60" s="251">
        <f t="shared" si="0"/>
        <v>-379497.80000000005</v>
      </c>
      <c r="G60" s="300"/>
      <c r="H60" s="249"/>
    </row>
    <row r="61" spans="1:8" ht="36" customHeight="1" thickBot="1" x14ac:dyDescent="0.3">
      <c r="A61" s="293"/>
      <c r="B61" s="327"/>
      <c r="C61" s="328"/>
      <c r="D61" s="329"/>
      <c r="E61" s="251"/>
      <c r="F61" s="251">
        <f t="shared" si="0"/>
        <v>-379497.80000000005</v>
      </c>
      <c r="G61" s="300"/>
      <c r="H61" s="249"/>
    </row>
    <row r="62" spans="1:8" ht="36" customHeight="1" thickBot="1" x14ac:dyDescent="0.3">
      <c r="A62" s="293"/>
      <c r="B62" s="319"/>
      <c r="C62" s="320"/>
      <c r="D62" s="308"/>
      <c r="E62" s="251"/>
      <c r="F62" s="251">
        <f t="shared" si="0"/>
        <v>-379497.80000000005</v>
      </c>
      <c r="G62" s="266" t="s">
        <v>688</v>
      </c>
      <c r="H62" s="267" t="s">
        <v>687</v>
      </c>
    </row>
    <row r="63" spans="1:8" ht="36" customHeight="1" thickBot="1" x14ac:dyDescent="0.3">
      <c r="A63" s="293"/>
      <c r="B63" s="302" t="s">
        <v>623</v>
      </c>
      <c r="C63" s="265"/>
      <c r="D63" s="284"/>
      <c r="E63" s="251"/>
      <c r="F63" s="251">
        <f t="shared" si="0"/>
        <v>-379497.80000000005</v>
      </c>
      <c r="G63" s="266" t="s">
        <v>706</v>
      </c>
      <c r="H63" s="271"/>
    </row>
    <row r="64" spans="1:8" ht="36" customHeight="1" thickBot="1" x14ac:dyDescent="0.3">
      <c r="A64" s="293"/>
      <c r="B64" s="302" t="s">
        <v>698</v>
      </c>
      <c r="C64" s="265"/>
      <c r="D64" s="284"/>
      <c r="E64" s="251"/>
      <c r="F64" s="251">
        <f t="shared" si="0"/>
        <v>-379497.80000000005</v>
      </c>
      <c r="G64" s="266" t="s">
        <v>689</v>
      </c>
      <c r="H64" s="267" t="s">
        <v>687</v>
      </c>
    </row>
    <row r="65" spans="1:8" ht="36" customHeight="1" thickBot="1" x14ac:dyDescent="0.3">
      <c r="A65" s="293"/>
      <c r="B65" s="302" t="s">
        <v>699</v>
      </c>
      <c r="C65" s="265"/>
      <c r="D65" s="284"/>
      <c r="E65" s="251"/>
      <c r="F65" s="251">
        <f t="shared" si="0"/>
        <v>-379497.80000000005</v>
      </c>
      <c r="G65" s="266" t="s">
        <v>690</v>
      </c>
      <c r="H65" s="267" t="s">
        <v>687</v>
      </c>
    </row>
    <row r="66" spans="1:8" ht="36" customHeight="1" thickBot="1" x14ac:dyDescent="0.3">
      <c r="A66" s="293"/>
      <c r="B66" s="302" t="s">
        <v>707</v>
      </c>
      <c r="C66" s="265"/>
      <c r="D66" s="284"/>
      <c r="E66" s="251"/>
      <c r="F66" s="251">
        <f t="shared" si="0"/>
        <v>-379497.80000000005</v>
      </c>
      <c r="G66" s="266"/>
      <c r="H66" s="267"/>
    </row>
    <row r="67" spans="1:8" ht="36" customHeight="1" thickBot="1" x14ac:dyDescent="0.3">
      <c r="A67" s="293"/>
      <c r="B67" s="302" t="s">
        <v>700</v>
      </c>
      <c r="C67" s="265"/>
      <c r="D67" s="284"/>
      <c r="E67" s="251"/>
      <c r="F67" s="251">
        <f t="shared" si="0"/>
        <v>-379497.80000000005</v>
      </c>
      <c r="G67" s="266" t="s">
        <v>691</v>
      </c>
      <c r="H67" s="271"/>
    </row>
    <row r="68" spans="1:8" ht="36" customHeight="1" thickBot="1" x14ac:dyDescent="0.3">
      <c r="A68" s="293"/>
      <c r="B68" s="302" t="s">
        <v>701</v>
      </c>
      <c r="C68" s="265"/>
      <c r="D68" s="284"/>
      <c r="E68" s="251"/>
      <c r="F68" s="251">
        <f t="shared" si="0"/>
        <v>-379497.80000000005</v>
      </c>
      <c r="G68" s="266" t="s">
        <v>692</v>
      </c>
      <c r="H68" s="271"/>
    </row>
    <row r="69" spans="1:8" ht="36" customHeight="1" thickBot="1" x14ac:dyDescent="0.3">
      <c r="A69" s="293"/>
      <c r="B69" s="302" t="s">
        <v>387</v>
      </c>
      <c r="C69" s="265"/>
      <c r="D69" s="284"/>
      <c r="E69" s="251"/>
      <c r="F69" s="251">
        <f t="shared" si="0"/>
        <v>-379497.80000000005</v>
      </c>
      <c r="G69" s="266" t="s">
        <v>693</v>
      </c>
      <c r="H69" s="271"/>
    </row>
    <row r="70" spans="1:8" ht="36" customHeight="1" thickBot="1" x14ac:dyDescent="0.55000000000000004">
      <c r="A70" s="293"/>
      <c r="B70" s="302" t="s">
        <v>702</v>
      </c>
      <c r="C70" s="265"/>
      <c r="D70" s="284"/>
      <c r="E70" s="251"/>
      <c r="F70" s="251">
        <f t="shared" ref="F70:F102" si="1">F69+E70-D70</f>
        <v>-379497.80000000005</v>
      </c>
      <c r="G70" s="266" t="s">
        <v>677</v>
      </c>
      <c r="H70" s="273" t="s">
        <v>694</v>
      </c>
    </row>
    <row r="71" spans="1:8" ht="36" customHeight="1" thickBot="1" x14ac:dyDescent="0.55000000000000004">
      <c r="A71" s="293"/>
      <c r="B71" s="269" t="s">
        <v>703</v>
      </c>
      <c r="C71" s="302"/>
      <c r="D71" s="265"/>
      <c r="E71" s="251"/>
      <c r="F71" s="251">
        <f t="shared" si="1"/>
        <v>-379497.80000000005</v>
      </c>
      <c r="G71" s="266" t="s">
        <v>695</v>
      </c>
      <c r="H71" s="273" t="s">
        <v>696</v>
      </c>
    </row>
    <row r="72" spans="1:8" ht="36" customHeight="1" thickBot="1" x14ac:dyDescent="0.3">
      <c r="A72" s="293"/>
      <c r="B72" s="294" t="s">
        <v>698</v>
      </c>
      <c r="C72" s="250"/>
      <c r="D72" s="284"/>
      <c r="E72" s="251"/>
      <c r="F72" s="251">
        <f t="shared" si="1"/>
        <v>-379497.80000000005</v>
      </c>
      <c r="G72" s="266" t="s">
        <v>688</v>
      </c>
      <c r="H72" s="249" t="s">
        <v>708</v>
      </c>
    </row>
    <row r="73" spans="1:8" ht="36" customHeight="1" thickBot="1" x14ac:dyDescent="0.3">
      <c r="A73" s="293"/>
      <c r="B73" s="294" t="s">
        <v>699</v>
      </c>
      <c r="C73" s="250"/>
      <c r="D73" s="284"/>
      <c r="E73" s="251"/>
      <c r="F73" s="251">
        <f t="shared" si="1"/>
        <v>-379497.80000000005</v>
      </c>
      <c r="G73" s="266" t="s">
        <v>690</v>
      </c>
      <c r="H73" s="249" t="s">
        <v>708</v>
      </c>
    </row>
    <row r="74" spans="1:8" ht="36" customHeight="1" thickBot="1" x14ac:dyDescent="0.3">
      <c r="A74" s="293"/>
      <c r="B74" s="294" t="s">
        <v>710</v>
      </c>
      <c r="C74" s="250"/>
      <c r="D74" s="284"/>
      <c r="E74" s="251"/>
      <c r="F74" s="251">
        <f t="shared" si="1"/>
        <v>-379497.80000000005</v>
      </c>
      <c r="G74" s="266"/>
      <c r="H74" s="249"/>
    </row>
    <row r="75" spans="1:8" ht="36" customHeight="1" thickBot="1" x14ac:dyDescent="0.3">
      <c r="A75" s="293"/>
      <c r="B75" s="294" t="s">
        <v>712</v>
      </c>
      <c r="C75" s="250"/>
      <c r="D75" s="284"/>
      <c r="E75" s="251"/>
      <c r="F75" s="251">
        <f t="shared" si="1"/>
        <v>-379497.80000000005</v>
      </c>
      <c r="G75" s="266"/>
      <c r="H75" s="249"/>
    </row>
    <row r="76" spans="1:8" ht="36" customHeight="1" thickBot="1" x14ac:dyDescent="0.3">
      <c r="A76" s="293"/>
      <c r="B76" s="294" t="s">
        <v>713</v>
      </c>
      <c r="C76" s="250"/>
      <c r="D76" s="284"/>
      <c r="E76" s="251"/>
      <c r="F76" s="251">
        <f t="shared" si="1"/>
        <v>-379497.80000000005</v>
      </c>
      <c r="G76" s="266"/>
      <c r="H76" s="249"/>
    </row>
    <row r="77" spans="1:8" ht="36" customHeight="1" thickBot="1" x14ac:dyDescent="0.3">
      <c r="A77" s="293"/>
      <c r="B77" s="294" t="s">
        <v>714</v>
      </c>
      <c r="C77" s="250"/>
      <c r="D77" s="284"/>
      <c r="E77" s="251"/>
      <c r="F77" s="251">
        <f t="shared" si="1"/>
        <v>-379497.80000000005</v>
      </c>
      <c r="G77" s="266"/>
      <c r="H77" s="249"/>
    </row>
    <row r="78" spans="1:8" ht="36" customHeight="1" thickBot="1" x14ac:dyDescent="0.3">
      <c r="A78" s="293"/>
      <c r="B78" s="294" t="s">
        <v>711</v>
      </c>
      <c r="C78" s="250"/>
      <c r="D78" s="284"/>
      <c r="E78" s="251"/>
      <c r="F78" s="251">
        <f t="shared" si="1"/>
        <v>-379497.80000000005</v>
      </c>
      <c r="G78" s="266"/>
      <c r="H78" s="249"/>
    </row>
    <row r="79" spans="1:8" ht="36" customHeight="1" thickBot="1" x14ac:dyDescent="0.3">
      <c r="A79" s="293"/>
      <c r="B79" s="294" t="s">
        <v>715</v>
      </c>
      <c r="C79" s="250"/>
      <c r="D79" s="284"/>
      <c r="E79" s="251"/>
      <c r="F79" s="251">
        <f t="shared" si="1"/>
        <v>-379497.80000000005</v>
      </c>
      <c r="G79" s="266"/>
      <c r="H79" s="249"/>
    </row>
    <row r="80" spans="1:8" ht="36" customHeight="1" thickBot="1" x14ac:dyDescent="0.3">
      <c r="A80" s="293"/>
      <c r="B80" s="294" t="s">
        <v>725</v>
      </c>
      <c r="C80" s="250"/>
      <c r="D80" s="284"/>
      <c r="E80" s="251"/>
      <c r="F80" s="251">
        <f t="shared" si="1"/>
        <v>-379497.80000000005</v>
      </c>
      <c r="G80" s="266"/>
      <c r="H80" s="249"/>
    </row>
    <row r="81" spans="1:8" ht="36" customHeight="1" thickBot="1" x14ac:dyDescent="0.3">
      <c r="A81" s="293"/>
      <c r="B81" s="294" t="s">
        <v>726</v>
      </c>
      <c r="C81" s="250"/>
      <c r="D81" s="284"/>
      <c r="E81" s="251"/>
      <c r="F81" s="251">
        <f t="shared" si="1"/>
        <v>-379497.80000000005</v>
      </c>
      <c r="G81" s="266"/>
      <c r="H81" s="249"/>
    </row>
    <row r="82" spans="1:8" ht="36" customHeight="1" thickBot="1" x14ac:dyDescent="0.3">
      <c r="A82" s="293"/>
      <c r="B82" s="294" t="s">
        <v>727</v>
      </c>
      <c r="C82" s="250"/>
      <c r="D82" s="284"/>
      <c r="E82" s="251"/>
      <c r="F82" s="251">
        <f t="shared" si="1"/>
        <v>-379497.80000000005</v>
      </c>
      <c r="G82" s="266"/>
      <c r="H82" s="249"/>
    </row>
    <row r="83" spans="1:8" ht="36" customHeight="1" thickBot="1" x14ac:dyDescent="0.3">
      <c r="A83" s="293"/>
      <c r="B83" s="294" t="s">
        <v>728</v>
      </c>
      <c r="C83" s="250"/>
      <c r="D83" s="284"/>
      <c r="E83" s="251"/>
      <c r="F83" s="251">
        <f t="shared" si="1"/>
        <v>-379497.80000000005</v>
      </c>
      <c r="G83" s="266"/>
      <c r="H83" s="249"/>
    </row>
    <row r="84" spans="1:8" ht="36" customHeight="1" thickBot="1" x14ac:dyDescent="0.3">
      <c r="A84" s="293"/>
      <c r="B84" s="294" t="s">
        <v>729</v>
      </c>
      <c r="C84" s="250"/>
      <c r="D84" s="284"/>
      <c r="E84" s="251"/>
      <c r="F84" s="251">
        <f t="shared" si="1"/>
        <v>-379497.80000000005</v>
      </c>
      <c r="G84" s="266"/>
      <c r="H84" s="249"/>
    </row>
    <row r="85" spans="1:8" ht="36" customHeight="1" thickBot="1" x14ac:dyDescent="0.3">
      <c r="A85" s="293"/>
      <c r="B85" s="294" t="s">
        <v>730</v>
      </c>
      <c r="C85" s="250"/>
      <c r="D85" s="284"/>
      <c r="E85" s="251"/>
      <c r="F85" s="251">
        <f t="shared" si="1"/>
        <v>-379497.80000000005</v>
      </c>
      <c r="G85" s="266"/>
      <c r="H85" s="249"/>
    </row>
    <row r="86" spans="1:8" ht="36" customHeight="1" thickBot="1" x14ac:dyDescent="0.3">
      <c r="A86" s="293"/>
      <c r="B86" s="294" t="s">
        <v>724</v>
      </c>
      <c r="C86" s="250"/>
      <c r="D86" s="284"/>
      <c r="E86" s="251"/>
      <c r="F86" s="251">
        <f t="shared" si="1"/>
        <v>-379497.80000000005</v>
      </c>
      <c r="G86" s="266"/>
      <c r="H86" s="249"/>
    </row>
    <row r="87" spans="1:8" ht="36" customHeight="1" thickBot="1" x14ac:dyDescent="0.3">
      <c r="A87" s="293"/>
      <c r="B87" s="316" t="s">
        <v>731</v>
      </c>
      <c r="C87" s="311"/>
      <c r="D87" s="314"/>
      <c r="E87" s="251"/>
      <c r="F87" s="251">
        <f t="shared" si="1"/>
        <v>-379497.80000000005</v>
      </c>
      <c r="G87" s="266"/>
      <c r="H87" s="249"/>
    </row>
    <row r="88" spans="1:8" ht="36" customHeight="1" thickBot="1" x14ac:dyDescent="0.3">
      <c r="A88" s="293"/>
      <c r="B88" s="311" t="s">
        <v>732</v>
      </c>
      <c r="C88" s="311"/>
      <c r="D88" s="314"/>
      <c r="E88" s="251"/>
      <c r="F88" s="251">
        <f t="shared" si="1"/>
        <v>-379497.80000000005</v>
      </c>
      <c r="G88" s="266"/>
      <c r="H88" s="249"/>
    </row>
    <row r="89" spans="1:8" ht="36" customHeight="1" thickBot="1" x14ac:dyDescent="0.3">
      <c r="A89" s="293"/>
      <c r="B89" s="313" t="s">
        <v>736</v>
      </c>
      <c r="C89" s="311"/>
      <c r="D89" s="314"/>
      <c r="E89" s="251"/>
      <c r="F89" s="251">
        <f t="shared" si="1"/>
        <v>-379497.80000000005</v>
      </c>
      <c r="G89" s="266"/>
      <c r="H89" s="249"/>
    </row>
    <row r="90" spans="1:8" ht="36" customHeight="1" thickBot="1" x14ac:dyDescent="0.3">
      <c r="A90" s="293"/>
      <c r="B90" s="313" t="s">
        <v>737</v>
      </c>
      <c r="C90" s="311"/>
      <c r="D90" s="314"/>
      <c r="E90" s="251"/>
      <c r="F90" s="251">
        <f t="shared" si="1"/>
        <v>-379497.80000000005</v>
      </c>
      <c r="G90" s="266"/>
      <c r="H90" s="249"/>
    </row>
    <row r="91" spans="1:8" ht="36" customHeight="1" thickBot="1" x14ac:dyDescent="0.3">
      <c r="A91" s="293"/>
      <c r="B91" s="294"/>
      <c r="C91" s="250"/>
      <c r="D91" s="284"/>
      <c r="E91" s="251"/>
      <c r="F91" s="251">
        <f t="shared" si="1"/>
        <v>-379497.80000000005</v>
      </c>
      <c r="G91" s="266"/>
      <c r="H91" s="249"/>
    </row>
    <row r="92" spans="1:8" ht="36" customHeight="1" thickBot="1" x14ac:dyDescent="0.3">
      <c r="A92" s="293"/>
      <c r="B92" s="294"/>
      <c r="C92" s="250"/>
      <c r="D92" s="284"/>
      <c r="E92" s="251"/>
      <c r="F92" s="251">
        <f t="shared" si="1"/>
        <v>-379497.80000000005</v>
      </c>
      <c r="G92" s="266"/>
      <c r="H92" s="249"/>
    </row>
    <row r="93" spans="1:8" ht="36" customHeight="1" thickBot="1" x14ac:dyDescent="0.3">
      <c r="A93" s="293"/>
      <c r="B93" s="294"/>
      <c r="C93" s="250"/>
      <c r="D93" s="284"/>
      <c r="E93" s="251"/>
      <c r="F93" s="251">
        <f t="shared" si="1"/>
        <v>-379497.80000000005</v>
      </c>
      <c r="G93" s="266"/>
      <c r="H93" s="249"/>
    </row>
    <row r="94" spans="1:8" ht="36" customHeight="1" thickBot="1" x14ac:dyDescent="0.3">
      <c r="A94" s="293"/>
      <c r="B94" s="294"/>
      <c r="C94" s="250"/>
      <c r="D94" s="284"/>
      <c r="E94" s="251"/>
      <c r="F94" s="251">
        <f t="shared" si="1"/>
        <v>-379497.80000000005</v>
      </c>
      <c r="G94" s="266"/>
      <c r="H94" s="249"/>
    </row>
    <row r="95" spans="1:8" ht="36" customHeight="1" thickBot="1" x14ac:dyDescent="0.3">
      <c r="A95" s="293"/>
      <c r="B95" s="294"/>
      <c r="C95" s="250"/>
      <c r="D95" s="284"/>
      <c r="E95" s="251"/>
      <c r="F95" s="251">
        <f t="shared" si="1"/>
        <v>-379497.80000000005</v>
      </c>
      <c r="G95" s="266"/>
      <c r="H95" s="249"/>
    </row>
    <row r="96" spans="1:8" ht="36" customHeight="1" thickBot="1" x14ac:dyDescent="0.3">
      <c r="A96" s="293"/>
      <c r="B96" s="294"/>
      <c r="C96" s="250"/>
      <c r="D96" s="284"/>
      <c r="E96" s="251"/>
      <c r="F96" s="251">
        <f t="shared" si="1"/>
        <v>-379497.80000000005</v>
      </c>
      <c r="G96" s="266"/>
      <c r="H96" s="249"/>
    </row>
    <row r="97" spans="1:8" ht="36" customHeight="1" thickBot="1" x14ac:dyDescent="0.3">
      <c r="A97" s="293"/>
      <c r="B97" s="294"/>
      <c r="C97" s="250"/>
      <c r="D97" s="284"/>
      <c r="E97" s="251"/>
      <c r="F97" s="251">
        <f t="shared" si="1"/>
        <v>-379497.80000000005</v>
      </c>
      <c r="G97" s="266"/>
      <c r="H97" s="249"/>
    </row>
    <row r="98" spans="1:8" ht="36" customHeight="1" thickBot="1" x14ac:dyDescent="0.3">
      <c r="A98" s="293"/>
      <c r="B98" s="294"/>
      <c r="C98" s="250"/>
      <c r="D98" s="284"/>
      <c r="E98" s="251"/>
      <c r="F98" s="251">
        <f t="shared" si="1"/>
        <v>-379497.80000000005</v>
      </c>
      <c r="G98" s="266"/>
      <c r="H98" s="249"/>
    </row>
    <row r="99" spans="1:8" ht="36" customHeight="1" thickBot="1" x14ac:dyDescent="0.3">
      <c r="A99" s="293"/>
      <c r="B99" s="294"/>
      <c r="C99" s="250"/>
      <c r="D99" s="284"/>
      <c r="E99" s="251"/>
      <c r="F99" s="251">
        <f t="shared" si="1"/>
        <v>-379497.80000000005</v>
      </c>
      <c r="G99" s="266"/>
      <c r="H99" s="249"/>
    </row>
    <row r="100" spans="1:8" ht="36" customHeight="1" thickBot="1" x14ac:dyDescent="0.3">
      <c r="A100" s="293"/>
      <c r="B100" s="294"/>
      <c r="C100" s="250"/>
      <c r="D100" s="284"/>
      <c r="E100" s="251"/>
      <c r="F100" s="251">
        <f t="shared" si="1"/>
        <v>-379497.80000000005</v>
      </c>
      <c r="G100" s="266"/>
      <c r="H100" s="249"/>
    </row>
    <row r="101" spans="1:8" ht="36" customHeight="1" thickBot="1" x14ac:dyDescent="0.3">
      <c r="A101" s="293"/>
      <c r="B101" s="294"/>
      <c r="C101" s="250"/>
      <c r="D101" s="284"/>
      <c r="E101" s="251"/>
      <c r="F101" s="251">
        <f t="shared" si="1"/>
        <v>-379497.80000000005</v>
      </c>
      <c r="G101" s="266"/>
      <c r="H101" s="249"/>
    </row>
    <row r="102" spans="1:8" ht="36" customHeight="1" thickBot="1" x14ac:dyDescent="0.3">
      <c r="A102" s="293"/>
      <c r="B102" s="294"/>
      <c r="C102" s="250"/>
      <c r="D102" s="284"/>
      <c r="E102" s="251"/>
      <c r="F102" s="251">
        <f t="shared" si="1"/>
        <v>-379497.80000000005</v>
      </c>
      <c r="G102" s="300"/>
      <c r="H102" s="249"/>
    </row>
    <row r="103" spans="1:8" ht="48.75" customHeight="1" thickBot="1" x14ac:dyDescent="0.3">
      <c r="A103" s="347" t="s">
        <v>5</v>
      </c>
      <c r="B103" s="348"/>
      <c r="C103" s="250">
        <f>SUM(C4:C25)</f>
        <v>0</v>
      </c>
      <c r="D103" s="251">
        <f>SUM(D4:D102)</f>
        <v>2358995.6</v>
      </c>
      <c r="E103" s="251">
        <f>SUM(E4:E102)</f>
        <v>1600000</v>
      </c>
      <c r="F103" s="251">
        <f>+C103+E103-D103</f>
        <v>-758995.60000000009</v>
      </c>
      <c r="G103" s="248"/>
      <c r="H103" s="249"/>
    </row>
    <row r="104" spans="1:8" ht="31.5" x14ac:dyDescent="0.25">
      <c r="A104" s="257"/>
      <c r="B104" s="257"/>
      <c r="C104" s="257"/>
      <c r="D104" s="257"/>
      <c r="E104" s="257"/>
      <c r="F104" s="257"/>
      <c r="G104" s="257"/>
      <c r="H104" s="257"/>
    </row>
    <row r="105" spans="1:8" ht="31.5" x14ac:dyDescent="0.25">
      <c r="A105" s="257"/>
      <c r="B105" s="253" t="s">
        <v>397</v>
      </c>
      <c r="C105" s="253"/>
      <c r="D105" s="253"/>
      <c r="E105" s="253"/>
      <c r="F105" s="253"/>
      <c r="G105" s="253"/>
      <c r="H105" s="253" t="s">
        <v>9</v>
      </c>
    </row>
    <row r="106" spans="1:8" ht="31.5" x14ac:dyDescent="0.25">
      <c r="A106" s="257"/>
      <c r="B106" s="257"/>
      <c r="C106" s="257"/>
      <c r="D106" s="258"/>
      <c r="E106" s="257"/>
      <c r="F106" s="295">
        <f>252721+177475+52615+63335+78600+133000+141090+3580+71660+111500+55600+13800+9675+650+101100+17060+28400+9980+11700</f>
        <v>1333541</v>
      </c>
      <c r="G106" s="257"/>
      <c r="H106" s="257"/>
    </row>
    <row r="107" spans="1:8" ht="31.5" x14ac:dyDescent="0.25">
      <c r="A107" s="257"/>
      <c r="B107" s="257" t="s">
        <v>10</v>
      </c>
      <c r="C107" s="257"/>
      <c r="D107" s="305">
        <f>D60-E103</f>
        <v>-1600000</v>
      </c>
      <c r="E107" s="259"/>
      <c r="F107" s="258"/>
      <c r="G107" s="257"/>
      <c r="H107" s="257" t="s">
        <v>11</v>
      </c>
    </row>
    <row r="108" spans="1:8" ht="31.5" x14ac:dyDescent="0.25">
      <c r="F108" s="305"/>
    </row>
  </sheetData>
  <autoFilter ref="A3:H103"/>
  <mergeCells count="2">
    <mergeCell ref="A2:F2"/>
    <mergeCell ref="A103:B10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0" orientation="landscape" verticalDpi="0" r:id="rId1"/>
  <ignoredErrors>
    <ignoredError sqref="F27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rightToLeft="1" zoomScaleNormal="100" workbookViewId="0">
      <selection activeCell="E8" sqref="E8"/>
    </sheetView>
  </sheetViews>
  <sheetFormatPr defaultRowHeight="15" x14ac:dyDescent="0.25"/>
  <cols>
    <col min="1" max="1" width="10.5703125" bestFit="1" customWidth="1"/>
    <col min="2" max="2" width="10.5703125" customWidth="1"/>
    <col min="3" max="3" width="25.42578125" bestFit="1" customWidth="1"/>
    <col min="4" max="4" width="6.42578125" style="80" bestFit="1" customWidth="1"/>
    <col min="5" max="6" width="18.42578125" bestFit="1" customWidth="1"/>
    <col min="7" max="8" width="18.42578125" customWidth="1"/>
    <col min="9" max="9" width="33.140625" bestFit="1" customWidth="1"/>
  </cols>
  <sheetData>
    <row r="1" spans="1:9" ht="27.75" customHeight="1" thickBot="1" x14ac:dyDescent="0.3">
      <c r="A1" s="330" t="s">
        <v>189</v>
      </c>
      <c r="B1" s="330"/>
      <c r="C1" s="330"/>
      <c r="D1" s="330"/>
      <c r="E1" s="330"/>
      <c r="F1" s="330"/>
      <c r="G1" s="330"/>
      <c r="H1" s="330"/>
      <c r="I1" s="330"/>
    </row>
    <row r="2" spans="1:9" ht="19.5" thickBot="1" x14ac:dyDescent="0.3">
      <c r="A2" s="5" t="s">
        <v>200</v>
      </c>
      <c r="B2" s="86" t="s">
        <v>6</v>
      </c>
      <c r="C2" s="6" t="s">
        <v>194</v>
      </c>
      <c r="D2" s="6" t="s">
        <v>196</v>
      </c>
      <c r="E2" s="6" t="s">
        <v>190</v>
      </c>
      <c r="F2" s="6" t="s">
        <v>2</v>
      </c>
      <c r="G2" s="6" t="s">
        <v>191</v>
      </c>
      <c r="H2" s="73" t="s">
        <v>192</v>
      </c>
      <c r="I2" s="7" t="s">
        <v>7</v>
      </c>
    </row>
    <row r="3" spans="1:9" ht="18.75" x14ac:dyDescent="0.25">
      <c r="A3" s="90">
        <v>1</v>
      </c>
      <c r="B3" s="87">
        <v>44988</v>
      </c>
      <c r="C3" s="63" t="s">
        <v>193</v>
      </c>
      <c r="D3" s="63" t="s">
        <v>197</v>
      </c>
      <c r="E3" s="64" t="s">
        <v>9</v>
      </c>
      <c r="F3" s="65" t="s">
        <v>195</v>
      </c>
      <c r="G3" s="65">
        <v>0</v>
      </c>
      <c r="H3" s="74">
        <v>0</v>
      </c>
      <c r="I3" s="66"/>
    </row>
    <row r="4" spans="1:9" ht="18.75" x14ac:dyDescent="0.3">
      <c r="A4" s="91">
        <v>2</v>
      </c>
      <c r="B4" s="88">
        <v>44988</v>
      </c>
      <c r="C4" s="77" t="s">
        <v>199</v>
      </c>
      <c r="D4" s="77" t="s">
        <v>197</v>
      </c>
      <c r="E4" s="81" t="s">
        <v>9</v>
      </c>
      <c r="F4" s="84" t="s">
        <v>198</v>
      </c>
      <c r="G4" s="84">
        <v>0</v>
      </c>
      <c r="H4" s="75">
        <v>0</v>
      </c>
      <c r="I4" s="4"/>
    </row>
    <row r="5" spans="1:9" ht="18.75" x14ac:dyDescent="0.3">
      <c r="A5" s="91">
        <v>3</v>
      </c>
      <c r="B5" s="88"/>
      <c r="C5" s="77"/>
      <c r="D5" s="77"/>
      <c r="E5" s="82"/>
      <c r="F5" s="84"/>
      <c r="G5" s="84"/>
      <c r="H5" s="75">
        <v>0</v>
      </c>
      <c r="I5" s="4"/>
    </row>
    <row r="6" spans="1:9" ht="18.75" x14ac:dyDescent="0.3">
      <c r="A6" s="91">
        <v>4</v>
      </c>
      <c r="B6" s="88"/>
      <c r="C6" s="77"/>
      <c r="D6" s="77"/>
      <c r="E6" s="82"/>
      <c r="F6" s="84"/>
      <c r="G6" s="84"/>
      <c r="H6" s="75">
        <v>0</v>
      </c>
      <c r="I6" s="4"/>
    </row>
    <row r="7" spans="1:9" ht="18.75" x14ac:dyDescent="0.3">
      <c r="A7" s="91">
        <v>5</v>
      </c>
      <c r="B7" s="88"/>
      <c r="C7" s="77"/>
      <c r="D7" s="77"/>
      <c r="E7" s="82"/>
      <c r="F7" s="84"/>
      <c r="G7" s="84"/>
      <c r="H7" s="75">
        <v>0</v>
      </c>
      <c r="I7" s="4"/>
    </row>
    <row r="8" spans="1:9" ht="18.75" x14ac:dyDescent="0.3">
      <c r="A8" s="91">
        <v>6</v>
      </c>
      <c r="B8" s="88"/>
      <c r="C8" s="77"/>
      <c r="D8" s="77"/>
      <c r="E8" s="82"/>
      <c r="F8" s="84"/>
      <c r="G8" s="84"/>
      <c r="H8" s="75">
        <v>0</v>
      </c>
      <c r="I8" s="4"/>
    </row>
    <row r="9" spans="1:9" ht="18.75" x14ac:dyDescent="0.3">
      <c r="A9" s="91">
        <v>7</v>
      </c>
      <c r="B9" s="88"/>
      <c r="C9" s="77"/>
      <c r="D9" s="77"/>
      <c r="E9" s="82"/>
      <c r="F9" s="84"/>
      <c r="G9" s="84"/>
      <c r="H9" s="75">
        <v>0</v>
      </c>
      <c r="I9" s="4"/>
    </row>
    <row r="10" spans="1:9" ht="18.75" x14ac:dyDescent="0.3">
      <c r="A10" s="91">
        <v>8</v>
      </c>
      <c r="B10" s="88"/>
      <c r="C10" s="77"/>
      <c r="D10" s="77"/>
      <c r="E10" s="82"/>
      <c r="F10" s="84"/>
      <c r="G10" s="84"/>
      <c r="H10" s="75">
        <v>0</v>
      </c>
      <c r="I10" s="4"/>
    </row>
    <row r="11" spans="1:9" ht="18.75" x14ac:dyDescent="0.3">
      <c r="A11" s="91">
        <v>9</v>
      </c>
      <c r="B11" s="88"/>
      <c r="C11" s="77"/>
      <c r="D11" s="77"/>
      <c r="E11" s="82"/>
      <c r="F11" s="84"/>
      <c r="G11" s="84"/>
      <c r="H11" s="75">
        <v>0</v>
      </c>
      <c r="I11" s="4"/>
    </row>
    <row r="12" spans="1:9" ht="18.75" x14ac:dyDescent="0.3">
      <c r="A12" s="91">
        <v>10</v>
      </c>
      <c r="B12" s="88"/>
      <c r="C12" s="77"/>
      <c r="D12" s="77"/>
      <c r="E12" s="82"/>
      <c r="F12" s="84"/>
      <c r="G12" s="84"/>
      <c r="H12" s="75">
        <v>0</v>
      </c>
      <c r="I12" s="4"/>
    </row>
    <row r="13" spans="1:9" ht="18.75" x14ac:dyDescent="0.3">
      <c r="A13" s="91">
        <v>11</v>
      </c>
      <c r="B13" s="88"/>
      <c r="C13" s="77"/>
      <c r="D13" s="77"/>
      <c r="E13" s="82"/>
      <c r="F13" s="84"/>
      <c r="G13" s="84"/>
      <c r="H13" s="75">
        <v>0</v>
      </c>
      <c r="I13" s="4"/>
    </row>
    <row r="14" spans="1:9" ht="18.75" x14ac:dyDescent="0.3">
      <c r="A14" s="91">
        <v>12</v>
      </c>
      <c r="B14" s="88"/>
      <c r="C14" s="77"/>
      <c r="D14" s="77"/>
      <c r="E14" s="82"/>
      <c r="F14" s="84"/>
      <c r="G14" s="84"/>
      <c r="H14" s="75">
        <v>0</v>
      </c>
      <c r="I14" s="4"/>
    </row>
    <row r="15" spans="1:9" ht="18.75" x14ac:dyDescent="0.3">
      <c r="A15" s="91">
        <v>13</v>
      </c>
      <c r="B15" s="88"/>
      <c r="C15" s="77"/>
      <c r="D15" s="77"/>
      <c r="E15" s="82"/>
      <c r="F15" s="84"/>
      <c r="G15" s="84"/>
      <c r="H15" s="75">
        <v>0</v>
      </c>
      <c r="I15" s="4"/>
    </row>
    <row r="16" spans="1:9" ht="18.75" x14ac:dyDescent="0.3">
      <c r="A16" s="91">
        <v>14</v>
      </c>
      <c r="B16" s="88"/>
      <c r="C16" s="77"/>
      <c r="D16" s="77"/>
      <c r="E16" s="82"/>
      <c r="F16" s="84"/>
      <c r="G16" s="84"/>
      <c r="H16" s="75">
        <v>0</v>
      </c>
      <c r="I16" s="4"/>
    </row>
    <row r="17" spans="1:9" ht="18.75" x14ac:dyDescent="0.3">
      <c r="A17" s="91">
        <v>15</v>
      </c>
      <c r="B17" s="88"/>
      <c r="C17" s="77"/>
      <c r="D17" s="77"/>
      <c r="E17" s="82"/>
      <c r="F17" s="84"/>
      <c r="G17" s="84"/>
      <c r="H17" s="75">
        <v>0</v>
      </c>
      <c r="I17" s="4"/>
    </row>
    <row r="18" spans="1:9" ht="18.75" x14ac:dyDescent="0.3">
      <c r="A18" s="91">
        <v>16</v>
      </c>
      <c r="B18" s="88"/>
      <c r="C18" s="77"/>
      <c r="D18" s="77"/>
      <c r="E18" s="82"/>
      <c r="F18" s="84"/>
      <c r="G18" s="84"/>
      <c r="H18" s="75">
        <v>0</v>
      </c>
      <c r="I18" s="4"/>
    </row>
    <row r="19" spans="1:9" ht="18.75" x14ac:dyDescent="0.3">
      <c r="A19" s="91">
        <v>17</v>
      </c>
      <c r="B19" s="88"/>
      <c r="C19" s="77"/>
      <c r="D19" s="77"/>
      <c r="E19" s="82"/>
      <c r="F19" s="84"/>
      <c r="G19" s="84"/>
      <c r="H19" s="75">
        <v>0</v>
      </c>
      <c r="I19" s="4"/>
    </row>
    <row r="20" spans="1:9" ht="18.75" x14ac:dyDescent="0.3">
      <c r="A20" s="91">
        <v>18</v>
      </c>
      <c r="B20" s="88"/>
      <c r="C20" s="77"/>
      <c r="D20" s="77"/>
      <c r="E20" s="82"/>
      <c r="F20" s="84"/>
      <c r="G20" s="84"/>
      <c r="H20" s="75">
        <v>0</v>
      </c>
      <c r="I20" s="4"/>
    </row>
    <row r="21" spans="1:9" ht="18.75" x14ac:dyDescent="0.3">
      <c r="A21" s="91">
        <v>19</v>
      </c>
      <c r="B21" s="88"/>
      <c r="C21" s="77"/>
      <c r="D21" s="77"/>
      <c r="E21" s="82"/>
      <c r="F21" s="84"/>
      <c r="G21" s="84"/>
      <c r="H21" s="75">
        <v>0</v>
      </c>
      <c r="I21" s="4"/>
    </row>
    <row r="22" spans="1:9" ht="18.75" x14ac:dyDescent="0.3">
      <c r="A22" s="91">
        <v>20</v>
      </c>
      <c r="B22" s="88"/>
      <c r="C22" s="77"/>
      <c r="D22" s="77"/>
      <c r="E22" s="82"/>
      <c r="F22" s="84"/>
      <c r="G22" s="84"/>
      <c r="H22" s="75">
        <v>0</v>
      </c>
      <c r="I22" s="4"/>
    </row>
    <row r="23" spans="1:9" ht="19.5" thickBot="1" x14ac:dyDescent="0.35">
      <c r="A23" s="92">
        <v>21</v>
      </c>
      <c r="B23" s="89"/>
      <c r="C23" s="78"/>
      <c r="D23" s="78"/>
      <c r="E23" s="83"/>
      <c r="F23" s="85"/>
      <c r="G23" s="84"/>
      <c r="H23" s="75">
        <v>0</v>
      </c>
      <c r="I23" s="72"/>
    </row>
    <row r="24" spans="1:9" ht="21.75" thickBot="1" x14ac:dyDescent="0.3">
      <c r="A24" s="331" t="s">
        <v>5</v>
      </c>
      <c r="B24" s="349"/>
      <c r="C24" s="332"/>
      <c r="D24" s="60"/>
      <c r="E24" s="8">
        <f>SUM(E4:E23)</f>
        <v>0</v>
      </c>
      <c r="F24" s="8">
        <f>SUM(F3:F23)</f>
        <v>0</v>
      </c>
      <c r="G24" s="8">
        <f>SUM(G3:G23)</f>
        <v>0</v>
      </c>
      <c r="H24" s="76"/>
      <c r="I24" s="9"/>
    </row>
    <row r="26" spans="1:9" ht="18.75" x14ac:dyDescent="0.3">
      <c r="C26" s="10" t="s">
        <v>185</v>
      </c>
      <c r="D26" s="79"/>
      <c r="E26" s="10"/>
      <c r="F26" s="10"/>
      <c r="G26" s="10"/>
      <c r="H26" s="10"/>
      <c r="I26" s="10" t="s">
        <v>9</v>
      </c>
    </row>
    <row r="28" spans="1:9" x14ac:dyDescent="0.25">
      <c r="C28" t="s">
        <v>10</v>
      </c>
      <c r="I28" s="11" t="s">
        <v>11</v>
      </c>
    </row>
  </sheetData>
  <mergeCells count="2">
    <mergeCell ref="A1:I1"/>
    <mergeCell ref="A24:C2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rightToLeft="1" zoomScale="85" zoomScaleNormal="85" workbookViewId="0">
      <selection activeCell="C16" sqref="C16"/>
    </sheetView>
  </sheetViews>
  <sheetFormatPr defaultRowHeight="15" x14ac:dyDescent="0.25"/>
  <cols>
    <col min="1" max="1" width="17.42578125" customWidth="1"/>
    <col min="2" max="2" width="39.28515625" bestFit="1" customWidth="1"/>
    <col min="3" max="4" width="18.42578125" bestFit="1" customWidth="1"/>
    <col min="5" max="5" width="26.5703125" customWidth="1"/>
    <col min="6" max="6" width="45.7109375" bestFit="1" customWidth="1"/>
    <col min="7" max="7" width="30" bestFit="1" customWidth="1"/>
  </cols>
  <sheetData>
    <row r="1" spans="1:7" s="97" customFormat="1" ht="29.25" customHeight="1" x14ac:dyDescent="0.25">
      <c r="A1" s="98" t="s">
        <v>6</v>
      </c>
      <c r="B1" s="99">
        <v>45001</v>
      </c>
      <c r="F1" s="98" t="s">
        <v>337</v>
      </c>
    </row>
    <row r="2" spans="1:7" ht="27.75" customHeight="1" thickBot="1" x14ac:dyDescent="0.3">
      <c r="A2" s="330" t="s">
        <v>163</v>
      </c>
      <c r="B2" s="330"/>
      <c r="C2" s="330"/>
      <c r="D2" s="330"/>
      <c r="E2" s="330"/>
      <c r="F2" s="330"/>
    </row>
    <row r="3" spans="1:7" ht="19.5" thickBot="1" x14ac:dyDescent="0.3">
      <c r="A3" s="5" t="s">
        <v>6</v>
      </c>
      <c r="B3" s="6" t="s">
        <v>0</v>
      </c>
      <c r="C3" s="6" t="s">
        <v>1</v>
      </c>
      <c r="D3" s="6" t="s">
        <v>2</v>
      </c>
      <c r="E3" s="6" t="s">
        <v>3</v>
      </c>
      <c r="F3" s="7" t="s">
        <v>7</v>
      </c>
    </row>
    <row r="4" spans="1:7" ht="18.75" x14ac:dyDescent="0.25">
      <c r="A4" s="62">
        <v>44994</v>
      </c>
      <c r="B4" s="63" t="s">
        <v>8</v>
      </c>
      <c r="C4" s="64"/>
      <c r="D4" s="65">
        <v>51823</v>
      </c>
      <c r="E4" s="65">
        <f>D4</f>
        <v>51823</v>
      </c>
      <c r="F4" s="66"/>
    </row>
    <row r="5" spans="1:7" ht="18.75" x14ac:dyDescent="0.3">
      <c r="A5" s="1">
        <v>44998</v>
      </c>
      <c r="B5" s="61" t="s">
        <v>238</v>
      </c>
      <c r="C5" s="67"/>
      <c r="D5" s="122">
        <v>90000</v>
      </c>
      <c r="E5" s="3">
        <f>E4+D5-C5</f>
        <v>141823</v>
      </c>
      <c r="F5" s="4" t="s">
        <v>239</v>
      </c>
    </row>
    <row r="6" spans="1:7" ht="18.75" x14ac:dyDescent="0.3">
      <c r="A6" s="1">
        <v>44995</v>
      </c>
      <c r="B6" s="125" t="s">
        <v>240</v>
      </c>
      <c r="C6" s="122">
        <v>440</v>
      </c>
      <c r="D6" s="3"/>
      <c r="E6" s="3">
        <f t="shared" ref="E6:E15" si="0">E5+D6-C6</f>
        <v>141383</v>
      </c>
      <c r="F6" s="4" t="s">
        <v>241</v>
      </c>
    </row>
    <row r="7" spans="1:7" ht="18.75" x14ac:dyDescent="0.3">
      <c r="A7" s="1">
        <v>44998</v>
      </c>
      <c r="B7" s="125" t="s">
        <v>242</v>
      </c>
      <c r="C7" s="122">
        <v>6600</v>
      </c>
      <c r="D7" s="3"/>
      <c r="E7" s="3">
        <f t="shared" si="0"/>
        <v>134783</v>
      </c>
      <c r="F7" s="4" t="s">
        <v>243</v>
      </c>
    </row>
    <row r="8" spans="1:7" ht="18.75" x14ac:dyDescent="0.3">
      <c r="A8" s="1">
        <v>44998</v>
      </c>
      <c r="B8" s="125" t="s">
        <v>244</v>
      </c>
      <c r="C8" s="122">
        <v>26400</v>
      </c>
      <c r="D8" s="3"/>
      <c r="E8" s="3">
        <f t="shared" si="0"/>
        <v>108383</v>
      </c>
      <c r="F8" s="4" t="s">
        <v>245</v>
      </c>
    </row>
    <row r="9" spans="1:7" ht="18.75" x14ac:dyDescent="0.3">
      <c r="A9" s="1">
        <v>44998</v>
      </c>
      <c r="B9" s="125" t="s">
        <v>246</v>
      </c>
      <c r="C9" s="122">
        <v>100000</v>
      </c>
      <c r="D9" s="3"/>
      <c r="E9" s="3">
        <f t="shared" si="0"/>
        <v>8383</v>
      </c>
      <c r="F9" s="4" t="s">
        <v>247</v>
      </c>
    </row>
    <row r="10" spans="1:7" ht="18.75" x14ac:dyDescent="0.3">
      <c r="A10" s="1">
        <v>44999</v>
      </c>
      <c r="B10" s="125" t="s">
        <v>249</v>
      </c>
      <c r="C10" s="122">
        <v>2000</v>
      </c>
      <c r="D10" s="3"/>
      <c r="E10" s="3">
        <f t="shared" si="0"/>
        <v>6383</v>
      </c>
      <c r="F10" s="4" t="s">
        <v>248</v>
      </c>
    </row>
    <row r="11" spans="1:7" ht="18.75" x14ac:dyDescent="0.3">
      <c r="A11" s="1">
        <v>44999</v>
      </c>
      <c r="B11" s="125" t="s">
        <v>250</v>
      </c>
      <c r="C11" s="122">
        <v>5000</v>
      </c>
      <c r="D11" s="3"/>
      <c r="E11" s="3">
        <f t="shared" si="0"/>
        <v>1383</v>
      </c>
      <c r="F11" s="4" t="s">
        <v>316</v>
      </c>
    </row>
    <row r="12" spans="1:7" ht="18.75" x14ac:dyDescent="0.3">
      <c r="A12" s="1">
        <v>45001</v>
      </c>
      <c r="B12" s="125" t="s">
        <v>251</v>
      </c>
      <c r="C12" s="122">
        <v>8000</v>
      </c>
      <c r="D12" s="3"/>
      <c r="E12" s="3">
        <f t="shared" si="0"/>
        <v>-6617</v>
      </c>
      <c r="F12" s="4" t="s">
        <v>252</v>
      </c>
    </row>
    <row r="13" spans="1:7" ht="18.75" x14ac:dyDescent="0.3">
      <c r="A13" s="1">
        <v>45001</v>
      </c>
      <c r="B13" s="125" t="s">
        <v>253</v>
      </c>
      <c r="C13" s="122">
        <v>1100</v>
      </c>
      <c r="D13" s="3"/>
      <c r="E13" s="3">
        <f t="shared" si="0"/>
        <v>-7717</v>
      </c>
      <c r="F13" s="4" t="s">
        <v>254</v>
      </c>
    </row>
    <row r="14" spans="1:7" ht="18.75" x14ac:dyDescent="0.3">
      <c r="A14" s="1">
        <v>45001</v>
      </c>
      <c r="B14" s="125" t="s">
        <v>255</v>
      </c>
      <c r="C14" s="122">
        <v>20000</v>
      </c>
      <c r="D14" s="3"/>
      <c r="E14" s="3">
        <f t="shared" si="0"/>
        <v>-27717</v>
      </c>
      <c r="F14" s="4" t="s">
        <v>256</v>
      </c>
      <c r="G14" s="143" t="s">
        <v>317</v>
      </c>
    </row>
    <row r="15" spans="1:7" ht="19.5" thickBot="1" x14ac:dyDescent="0.35">
      <c r="A15" s="1">
        <v>45001</v>
      </c>
      <c r="B15" s="129" t="s">
        <v>257</v>
      </c>
      <c r="C15" s="130">
        <v>4343</v>
      </c>
      <c r="D15" s="101"/>
      <c r="E15" s="3">
        <f t="shared" si="0"/>
        <v>-32060</v>
      </c>
      <c r="F15" s="102" t="s">
        <v>258</v>
      </c>
    </row>
    <row r="16" spans="1:7" ht="21.75" thickBot="1" x14ac:dyDescent="0.3">
      <c r="A16" s="331" t="s">
        <v>5</v>
      </c>
      <c r="B16" s="332"/>
      <c r="C16" s="169">
        <f>SUM(C4:C15)</f>
        <v>173883</v>
      </c>
      <c r="D16" s="8">
        <f>SUM(D4:D15)</f>
        <v>141823</v>
      </c>
      <c r="E16" s="8">
        <f>D16-C16</f>
        <v>-32060</v>
      </c>
      <c r="F16" s="9"/>
    </row>
    <row r="18" spans="2:6" ht="18.75" x14ac:dyDescent="0.3">
      <c r="B18" s="10" t="s">
        <v>185</v>
      </c>
      <c r="C18" s="10"/>
      <c r="D18" s="10"/>
      <c r="E18" s="10"/>
      <c r="F18" s="10" t="s">
        <v>9</v>
      </c>
    </row>
    <row r="19" spans="2:6" x14ac:dyDescent="0.25">
      <c r="C19" s="100"/>
    </row>
    <row r="20" spans="2:6" x14ac:dyDescent="0.25">
      <c r="B20" s="11" t="s">
        <v>10</v>
      </c>
      <c r="F20" s="11" t="s">
        <v>11</v>
      </c>
    </row>
  </sheetData>
  <mergeCells count="2">
    <mergeCell ref="A2:F2"/>
    <mergeCell ref="A16:B16"/>
  </mergeCells>
  <pageMargins left="0.70866141732283472" right="0.70866141732283472" top="0.74803149606299213" bottom="0.74803149606299213" header="0.31496062992125984" footer="0.31496062992125984"/>
  <pageSetup paperSize="9" scale="63" orientation="landscape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rightToLeft="1" zoomScale="85" zoomScaleNormal="85" workbookViewId="0">
      <selection activeCell="E6" sqref="E6"/>
    </sheetView>
  </sheetViews>
  <sheetFormatPr defaultRowHeight="15" x14ac:dyDescent="0.25"/>
  <cols>
    <col min="1" max="1" width="17.42578125" customWidth="1"/>
    <col min="2" max="2" width="39.28515625" bestFit="1" customWidth="1"/>
    <col min="3" max="3" width="22.5703125" customWidth="1"/>
    <col min="4" max="4" width="25.42578125" customWidth="1"/>
    <col min="5" max="5" width="24.85546875" customWidth="1"/>
    <col min="6" max="6" width="22.140625" customWidth="1"/>
    <col min="7" max="7" width="30.5703125" customWidth="1"/>
  </cols>
  <sheetData>
    <row r="1" spans="1:7" s="97" customFormat="1" ht="35.25" customHeight="1" x14ac:dyDescent="0.25">
      <c r="A1" s="98" t="s">
        <v>6</v>
      </c>
      <c r="B1" s="99">
        <v>45001</v>
      </c>
      <c r="C1" s="99"/>
      <c r="D1" s="118"/>
      <c r="E1" s="118"/>
      <c r="F1" s="118"/>
      <c r="G1" s="118"/>
    </row>
    <row r="2" spans="1:7" s="97" customFormat="1" ht="37.5" customHeight="1" x14ac:dyDescent="0.25">
      <c r="A2" s="333" t="s">
        <v>259</v>
      </c>
      <c r="B2" s="333"/>
      <c r="C2" s="99"/>
      <c r="D2" s="119"/>
      <c r="E2" s="119"/>
      <c r="F2" s="119"/>
      <c r="G2" s="119" t="s">
        <v>336</v>
      </c>
    </row>
    <row r="3" spans="1:7" ht="27.75" customHeight="1" thickBot="1" x14ac:dyDescent="0.3">
      <c r="A3" s="330" t="s">
        <v>163</v>
      </c>
      <c r="B3" s="330"/>
      <c r="C3" s="330"/>
      <c r="D3" s="330"/>
      <c r="E3" s="330"/>
      <c r="F3" s="330"/>
      <c r="G3" s="330"/>
    </row>
    <row r="4" spans="1:7" ht="19.5" thickBot="1" x14ac:dyDescent="0.3">
      <c r="A4" s="5" t="s">
        <v>6</v>
      </c>
      <c r="B4" s="6" t="s">
        <v>0</v>
      </c>
      <c r="C4" s="114" t="s">
        <v>8</v>
      </c>
      <c r="D4" s="6" t="s">
        <v>1</v>
      </c>
      <c r="E4" s="6" t="s">
        <v>2</v>
      </c>
      <c r="F4" s="6" t="s">
        <v>3</v>
      </c>
      <c r="G4" s="7" t="s">
        <v>7</v>
      </c>
    </row>
    <row r="5" spans="1:7" ht="18.75" x14ac:dyDescent="0.25">
      <c r="A5" s="62"/>
      <c r="B5" s="63" t="s">
        <v>8</v>
      </c>
      <c r="C5" s="115">
        <v>-32060</v>
      </c>
      <c r="D5" s="64"/>
      <c r="E5" s="65"/>
      <c r="F5" s="65">
        <f>C5</f>
        <v>-32060</v>
      </c>
      <c r="G5" s="66"/>
    </row>
    <row r="6" spans="1:7" ht="18.75" x14ac:dyDescent="0.3">
      <c r="A6" s="1">
        <v>45001</v>
      </c>
      <c r="B6" s="61" t="s">
        <v>263</v>
      </c>
      <c r="C6" s="116"/>
      <c r="D6" s="67"/>
      <c r="E6" s="3">
        <v>80000</v>
      </c>
      <c r="F6" s="3">
        <f>F5+E6-D6</f>
        <v>47940</v>
      </c>
      <c r="G6" s="4"/>
    </row>
    <row r="7" spans="1:7" ht="18.75" x14ac:dyDescent="0.3">
      <c r="A7" s="1">
        <v>45002</v>
      </c>
      <c r="B7" s="125" t="s">
        <v>264</v>
      </c>
      <c r="C7" s="131"/>
      <c r="D7" s="122">
        <v>5000</v>
      </c>
      <c r="E7" s="3"/>
      <c r="F7" s="3">
        <f>F6+E7-D7</f>
        <v>42940</v>
      </c>
      <c r="G7" s="4" t="s">
        <v>260</v>
      </c>
    </row>
    <row r="8" spans="1:7" ht="18.75" x14ac:dyDescent="0.3">
      <c r="A8" s="1">
        <v>45002</v>
      </c>
      <c r="B8" s="125" t="s">
        <v>265</v>
      </c>
      <c r="C8" s="131"/>
      <c r="D8" s="122">
        <v>6000</v>
      </c>
      <c r="E8" s="3"/>
      <c r="F8" s="3">
        <f>F7+E8-D8</f>
        <v>36940</v>
      </c>
      <c r="G8" s="4" t="s">
        <v>261</v>
      </c>
    </row>
    <row r="9" spans="1:7" ht="18.75" x14ac:dyDescent="0.3">
      <c r="A9" s="1">
        <v>45003</v>
      </c>
      <c r="B9" s="125" t="s">
        <v>266</v>
      </c>
      <c r="C9" s="131"/>
      <c r="D9" s="122">
        <v>40000</v>
      </c>
      <c r="E9" s="3"/>
      <c r="F9" s="3">
        <f>F8+E9-D9</f>
        <v>-3060</v>
      </c>
      <c r="G9" s="4" t="s">
        <v>262</v>
      </c>
    </row>
    <row r="10" spans="1:7" ht="19.5" thickBot="1" x14ac:dyDescent="0.35">
      <c r="A10" s="1"/>
      <c r="B10" s="61"/>
      <c r="C10" s="116"/>
      <c r="D10" s="2"/>
      <c r="E10" s="3"/>
      <c r="F10" s="3">
        <f>F9+E10-D10</f>
        <v>-3060</v>
      </c>
      <c r="G10" s="4"/>
    </row>
    <row r="11" spans="1:7" ht="36" customHeight="1" thickBot="1" x14ac:dyDescent="0.3">
      <c r="A11" s="331" t="s">
        <v>5</v>
      </c>
      <c r="B11" s="332"/>
      <c r="C11" s="117">
        <f>SUM(C5:C10)</f>
        <v>-32060</v>
      </c>
      <c r="D11" s="169">
        <f>SUM(D5:D10)</f>
        <v>51000</v>
      </c>
      <c r="E11" s="8">
        <f>SUM(E5:E10)</f>
        <v>80000</v>
      </c>
      <c r="F11" s="8">
        <f>+C11+E11-D11</f>
        <v>-3060</v>
      </c>
      <c r="G11" s="9"/>
    </row>
    <row r="13" spans="1:7" ht="18.75" x14ac:dyDescent="0.3">
      <c r="B13" s="10" t="s">
        <v>185</v>
      </c>
      <c r="C13" s="10"/>
      <c r="D13" s="10"/>
      <c r="E13" s="10"/>
      <c r="F13" s="10"/>
      <c r="G13" s="10" t="s">
        <v>9</v>
      </c>
    </row>
    <row r="14" spans="1:7" x14ac:dyDescent="0.25">
      <c r="D14" s="100"/>
    </row>
    <row r="15" spans="1:7" x14ac:dyDescent="0.25">
      <c r="B15" s="11" t="s">
        <v>10</v>
      </c>
      <c r="C15" s="11"/>
      <c r="G15" s="11" t="s">
        <v>11</v>
      </c>
    </row>
  </sheetData>
  <mergeCells count="3">
    <mergeCell ref="A3:G3"/>
    <mergeCell ref="A11:B11"/>
    <mergeCell ref="A2:B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rightToLeft="1" topLeftCell="B1" zoomScale="85" zoomScaleNormal="85" workbookViewId="0">
      <selection activeCell="E6" sqref="B6:E7"/>
    </sheetView>
  </sheetViews>
  <sheetFormatPr defaultRowHeight="15" x14ac:dyDescent="0.25"/>
  <cols>
    <col min="1" max="1" width="17.42578125" customWidth="1"/>
    <col min="2" max="2" width="46" bestFit="1" customWidth="1"/>
    <col min="3" max="3" width="22.5703125" customWidth="1"/>
    <col min="4" max="4" width="25.42578125" customWidth="1"/>
    <col min="5" max="5" width="24.85546875" customWidth="1"/>
    <col min="6" max="6" width="22.140625" customWidth="1"/>
    <col min="7" max="7" width="40.85546875" bestFit="1" customWidth="1"/>
  </cols>
  <sheetData>
    <row r="1" spans="1:7" s="97" customFormat="1" ht="35.25" customHeight="1" x14ac:dyDescent="0.25">
      <c r="A1" s="120" t="s">
        <v>6</v>
      </c>
      <c r="B1" s="99"/>
      <c r="C1" s="99">
        <v>45005</v>
      </c>
      <c r="D1" s="118"/>
      <c r="E1" s="118"/>
      <c r="F1" s="118"/>
      <c r="G1" s="118"/>
    </row>
    <row r="2" spans="1:7" s="97" customFormat="1" ht="37.5" customHeight="1" x14ac:dyDescent="0.25">
      <c r="A2" s="333" t="s">
        <v>278</v>
      </c>
      <c r="B2" s="333"/>
      <c r="D2" s="119"/>
      <c r="E2" s="119"/>
      <c r="F2" s="119"/>
      <c r="G2" s="119" t="s">
        <v>335</v>
      </c>
    </row>
    <row r="3" spans="1:7" ht="27.75" customHeight="1" thickBot="1" x14ac:dyDescent="0.3">
      <c r="A3" s="330" t="s">
        <v>163</v>
      </c>
      <c r="B3" s="330"/>
      <c r="C3" s="330"/>
      <c r="D3" s="330"/>
      <c r="E3" s="330"/>
      <c r="F3" s="330"/>
      <c r="G3" s="330"/>
    </row>
    <row r="4" spans="1:7" ht="42.75" customHeight="1" thickBot="1" x14ac:dyDescent="0.3">
      <c r="A4" s="5" t="s">
        <v>6</v>
      </c>
      <c r="B4" s="6" t="s">
        <v>0</v>
      </c>
      <c r="C4" s="114" t="s">
        <v>8</v>
      </c>
      <c r="D4" s="6" t="s">
        <v>1</v>
      </c>
      <c r="E4" s="6" t="s">
        <v>2</v>
      </c>
      <c r="F4" s="6" t="s">
        <v>3</v>
      </c>
      <c r="G4" s="7" t="s">
        <v>7</v>
      </c>
    </row>
    <row r="5" spans="1:7" ht="18.75" x14ac:dyDescent="0.25">
      <c r="A5" s="62"/>
      <c r="B5" s="63" t="s">
        <v>8</v>
      </c>
      <c r="C5" s="115">
        <v>-3060</v>
      </c>
      <c r="D5" s="64"/>
      <c r="E5" s="65"/>
      <c r="F5" s="65">
        <f>C5</f>
        <v>-3060</v>
      </c>
      <c r="G5" s="66"/>
    </row>
    <row r="6" spans="1:7" ht="18.75" x14ac:dyDescent="0.3">
      <c r="A6" s="1">
        <v>45004</v>
      </c>
      <c r="B6" s="61" t="s">
        <v>299</v>
      </c>
      <c r="C6" s="116"/>
      <c r="D6" s="67"/>
      <c r="E6" s="122">
        <v>10000</v>
      </c>
      <c r="F6" s="122">
        <f>F5+E6-D6</f>
        <v>6940</v>
      </c>
      <c r="G6" s="123" t="s">
        <v>267</v>
      </c>
    </row>
    <row r="7" spans="1:7" ht="18.75" x14ac:dyDescent="0.3">
      <c r="A7" s="1">
        <v>45004</v>
      </c>
      <c r="B7" s="61" t="s">
        <v>298</v>
      </c>
      <c r="C7" s="116"/>
      <c r="D7" s="2"/>
      <c r="E7" s="122">
        <v>50000</v>
      </c>
      <c r="F7" s="122">
        <f t="shared" ref="F7:F13" si="0">F6+E7-D7</f>
        <v>56940</v>
      </c>
      <c r="G7" s="123"/>
    </row>
    <row r="8" spans="1:7" ht="18.75" x14ac:dyDescent="0.3">
      <c r="A8" s="1">
        <v>45004</v>
      </c>
      <c r="B8" s="61" t="s">
        <v>272</v>
      </c>
      <c r="C8" s="116"/>
      <c r="D8" s="2">
        <v>1200</v>
      </c>
      <c r="E8" s="3"/>
      <c r="F8" s="3">
        <f t="shared" si="0"/>
        <v>55740</v>
      </c>
      <c r="G8" s="4" t="s">
        <v>269</v>
      </c>
    </row>
    <row r="9" spans="1:7" ht="18.75" x14ac:dyDescent="0.3">
      <c r="A9" s="1">
        <v>45004</v>
      </c>
      <c r="B9" s="61" t="s">
        <v>270</v>
      </c>
      <c r="C9" s="116"/>
      <c r="D9" s="2">
        <v>350</v>
      </c>
      <c r="E9" s="3"/>
      <c r="F9" s="3">
        <f t="shared" si="0"/>
        <v>55390</v>
      </c>
      <c r="G9" s="4" t="s">
        <v>271</v>
      </c>
    </row>
    <row r="10" spans="1:7" ht="18.75" x14ac:dyDescent="0.3">
      <c r="A10" s="1">
        <v>45004</v>
      </c>
      <c r="B10" s="61" t="s">
        <v>273</v>
      </c>
      <c r="C10" s="116"/>
      <c r="D10" s="2">
        <v>3610</v>
      </c>
      <c r="E10" s="3"/>
      <c r="F10" s="3">
        <f t="shared" si="0"/>
        <v>51780</v>
      </c>
      <c r="G10" s="4" t="s">
        <v>274</v>
      </c>
    </row>
    <row r="11" spans="1:7" ht="18.75" x14ac:dyDescent="0.3">
      <c r="A11" s="1">
        <v>45004</v>
      </c>
      <c r="B11" s="61" t="s">
        <v>308</v>
      </c>
      <c r="C11" s="116"/>
      <c r="D11" s="2">
        <v>12920</v>
      </c>
      <c r="E11" s="3"/>
      <c r="F11" s="3">
        <f t="shared" si="0"/>
        <v>38860</v>
      </c>
      <c r="G11" s="4" t="s">
        <v>307</v>
      </c>
    </row>
    <row r="12" spans="1:7" ht="18.75" x14ac:dyDescent="0.3">
      <c r="A12" s="1">
        <v>45004</v>
      </c>
      <c r="B12" s="61" t="s">
        <v>275</v>
      </c>
      <c r="C12" s="116"/>
      <c r="D12" s="2">
        <v>1700</v>
      </c>
      <c r="E12" s="3"/>
      <c r="F12" s="3">
        <f t="shared" si="0"/>
        <v>37160</v>
      </c>
      <c r="G12" s="4" t="s">
        <v>276</v>
      </c>
    </row>
    <row r="13" spans="1:7" ht="19.5" thickBot="1" x14ac:dyDescent="0.35">
      <c r="A13" s="1">
        <v>45004</v>
      </c>
      <c r="B13" s="61" t="s">
        <v>268</v>
      </c>
      <c r="C13" s="116"/>
      <c r="D13" s="2">
        <v>1700</v>
      </c>
      <c r="E13" s="3"/>
      <c r="F13" s="3">
        <f t="shared" si="0"/>
        <v>35460</v>
      </c>
      <c r="G13" s="4" t="s">
        <v>277</v>
      </c>
    </row>
    <row r="14" spans="1:7" ht="36" customHeight="1" thickBot="1" x14ac:dyDescent="0.3">
      <c r="A14" s="331" t="s">
        <v>5</v>
      </c>
      <c r="B14" s="332"/>
      <c r="C14" s="117">
        <f>SUM(C5:C13)</f>
        <v>-3060</v>
      </c>
      <c r="D14" s="169">
        <f>SUM(D5:D13)</f>
        <v>21480</v>
      </c>
      <c r="E14" s="8">
        <f>SUM(E5:E13)</f>
        <v>60000</v>
      </c>
      <c r="F14" s="8">
        <f>+C14+E14-D14</f>
        <v>35460</v>
      </c>
      <c r="G14" s="9"/>
    </row>
    <row r="16" spans="1:7" ht="18.75" x14ac:dyDescent="0.3">
      <c r="B16" s="10" t="s">
        <v>185</v>
      </c>
      <c r="C16" s="10"/>
      <c r="D16" s="10"/>
      <c r="E16" s="10"/>
      <c r="F16" s="10"/>
      <c r="G16" s="10" t="s">
        <v>9</v>
      </c>
    </row>
    <row r="17" spans="2:7" x14ac:dyDescent="0.25">
      <c r="D17" s="100"/>
    </row>
    <row r="18" spans="2:7" x14ac:dyDescent="0.25">
      <c r="B18" s="11" t="s">
        <v>10</v>
      </c>
      <c r="C18" s="11"/>
      <c r="G18" s="11" t="s">
        <v>11</v>
      </c>
    </row>
  </sheetData>
  <mergeCells count="3">
    <mergeCell ref="A2:B2"/>
    <mergeCell ref="A3:G3"/>
    <mergeCell ref="A14:B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rightToLeft="1" zoomScale="70" zoomScaleNormal="70" workbookViewId="0">
      <selection activeCell="E20" sqref="E20"/>
    </sheetView>
  </sheetViews>
  <sheetFormatPr defaultRowHeight="15" x14ac:dyDescent="0.25"/>
  <cols>
    <col min="1" max="1" width="17.42578125" customWidth="1"/>
    <col min="2" max="2" width="54.42578125" bestFit="1" customWidth="1"/>
    <col min="3" max="3" width="22.5703125" customWidth="1"/>
    <col min="4" max="4" width="25.42578125" customWidth="1"/>
    <col min="5" max="5" width="27.5703125" customWidth="1"/>
    <col min="6" max="6" width="22.140625" customWidth="1"/>
    <col min="7" max="7" width="40.85546875" bestFit="1" customWidth="1"/>
  </cols>
  <sheetData>
    <row r="1" spans="1:7" s="97" customFormat="1" ht="35.25" customHeight="1" x14ac:dyDescent="0.25">
      <c r="A1" s="121" t="s">
        <v>6</v>
      </c>
      <c r="B1" s="99">
        <v>45005</v>
      </c>
      <c r="C1" s="99"/>
      <c r="D1" s="118"/>
      <c r="E1" s="118"/>
      <c r="F1" s="333" t="s">
        <v>278</v>
      </c>
      <c r="G1" s="333"/>
    </row>
    <row r="2" spans="1:7" ht="42.75" customHeight="1" thickBot="1" x14ac:dyDescent="0.3">
      <c r="A2" s="330" t="s">
        <v>163</v>
      </c>
      <c r="B2" s="330"/>
      <c r="C2" s="330"/>
      <c r="D2" s="330"/>
      <c r="E2" s="330"/>
      <c r="F2" s="330"/>
      <c r="G2" s="330"/>
    </row>
    <row r="3" spans="1:7" ht="42.75" customHeight="1" thickBot="1" x14ac:dyDescent="0.3">
      <c r="A3" s="5" t="s">
        <v>6</v>
      </c>
      <c r="B3" s="6" t="s">
        <v>0</v>
      </c>
      <c r="C3" s="114" t="s">
        <v>8</v>
      </c>
      <c r="D3" s="6" t="s">
        <v>1</v>
      </c>
      <c r="E3" s="6" t="s">
        <v>2</v>
      </c>
      <c r="F3" s="6" t="s">
        <v>3</v>
      </c>
      <c r="G3" s="7" t="s">
        <v>7</v>
      </c>
    </row>
    <row r="4" spans="1:7" ht="18.75" x14ac:dyDescent="0.25">
      <c r="A4" s="62"/>
      <c r="B4" s="63" t="s">
        <v>8</v>
      </c>
      <c r="C4" s="115">
        <v>35460</v>
      </c>
      <c r="D4" s="64"/>
      <c r="E4" s="65"/>
      <c r="F4" s="65">
        <f>C4</f>
        <v>35460</v>
      </c>
      <c r="G4" s="66"/>
    </row>
    <row r="5" spans="1:7" ht="18.75" x14ac:dyDescent="0.3">
      <c r="A5" s="1"/>
      <c r="B5" s="61" t="s">
        <v>279</v>
      </c>
      <c r="C5" s="116"/>
      <c r="D5" s="67"/>
      <c r="E5" s="122">
        <v>80000</v>
      </c>
      <c r="F5" s="122">
        <f>F4+E5-D5</f>
        <v>115460</v>
      </c>
      <c r="G5" s="123"/>
    </row>
    <row r="6" spans="1:7" ht="18.75" x14ac:dyDescent="0.3">
      <c r="A6" s="1">
        <v>45007</v>
      </c>
      <c r="B6" s="61" t="s">
        <v>280</v>
      </c>
      <c r="C6" s="116"/>
      <c r="D6" s="2"/>
      <c r="E6" s="122">
        <v>300000</v>
      </c>
      <c r="F6" s="122">
        <f t="shared" ref="F6:F24" si="0">F5+E6-D6</f>
        <v>415460</v>
      </c>
      <c r="G6" s="123"/>
    </row>
    <row r="7" spans="1:7" ht="18.75" x14ac:dyDescent="0.3">
      <c r="A7" s="1">
        <v>45006</v>
      </c>
      <c r="B7" s="61" t="s">
        <v>281</v>
      </c>
      <c r="C7" s="116"/>
      <c r="D7" s="2">
        <v>1000</v>
      </c>
      <c r="E7" s="3"/>
      <c r="F7" s="3">
        <f t="shared" si="0"/>
        <v>414460</v>
      </c>
      <c r="G7" s="4" t="s">
        <v>171</v>
      </c>
    </row>
    <row r="8" spans="1:7" ht="18.75" x14ac:dyDescent="0.3">
      <c r="A8" s="1">
        <v>45006</v>
      </c>
      <c r="B8" s="61" t="s">
        <v>282</v>
      </c>
      <c r="C8" s="116"/>
      <c r="D8" s="2">
        <v>4500</v>
      </c>
      <c r="E8" s="3"/>
      <c r="F8" s="3">
        <f t="shared" si="0"/>
        <v>409960</v>
      </c>
      <c r="G8" s="4"/>
    </row>
    <row r="9" spans="1:7" ht="18.75" x14ac:dyDescent="0.3">
      <c r="A9" s="1">
        <v>45006</v>
      </c>
      <c r="B9" s="61" t="s">
        <v>283</v>
      </c>
      <c r="C9" s="116"/>
      <c r="D9" s="2">
        <v>5000</v>
      </c>
      <c r="E9" s="3"/>
      <c r="F9" s="3">
        <f t="shared" si="0"/>
        <v>404960</v>
      </c>
      <c r="G9" s="4" t="s">
        <v>203</v>
      </c>
    </row>
    <row r="10" spans="1:7" ht="18.75" x14ac:dyDescent="0.3">
      <c r="A10" s="1">
        <v>45006</v>
      </c>
      <c r="B10" s="61" t="s">
        <v>284</v>
      </c>
      <c r="C10" s="116"/>
      <c r="D10" s="2">
        <v>3000</v>
      </c>
      <c r="E10" s="3"/>
      <c r="F10" s="3">
        <f t="shared" si="0"/>
        <v>401960</v>
      </c>
      <c r="G10" s="4" t="s">
        <v>203</v>
      </c>
    </row>
    <row r="11" spans="1:7" ht="18.75" x14ac:dyDescent="0.3">
      <c r="A11" s="1">
        <v>45006</v>
      </c>
      <c r="B11" s="61" t="s">
        <v>285</v>
      </c>
      <c r="C11" s="116"/>
      <c r="D11" s="2">
        <v>2000</v>
      </c>
      <c r="E11" s="3"/>
      <c r="F11" s="3">
        <f t="shared" si="0"/>
        <v>399960</v>
      </c>
      <c r="G11" s="4" t="s">
        <v>261</v>
      </c>
    </row>
    <row r="12" spans="1:7" ht="18.75" x14ac:dyDescent="0.3">
      <c r="A12" s="1">
        <v>45007</v>
      </c>
      <c r="B12" s="61" t="s">
        <v>286</v>
      </c>
      <c r="C12" s="116"/>
      <c r="D12" s="2">
        <v>1600</v>
      </c>
      <c r="E12" s="3"/>
      <c r="F12" s="3">
        <f t="shared" si="0"/>
        <v>398360</v>
      </c>
      <c r="G12" s="4" t="s">
        <v>287</v>
      </c>
    </row>
    <row r="13" spans="1:7" ht="18.75" x14ac:dyDescent="0.3">
      <c r="A13" s="1">
        <v>45007</v>
      </c>
      <c r="B13" s="61" t="s">
        <v>302</v>
      </c>
      <c r="C13" s="116"/>
      <c r="D13" s="2">
        <v>30000</v>
      </c>
      <c r="E13" s="3"/>
      <c r="F13" s="3">
        <f t="shared" si="0"/>
        <v>368360</v>
      </c>
      <c r="G13" s="4" t="s">
        <v>288</v>
      </c>
    </row>
    <row r="14" spans="1:7" ht="18.75" x14ac:dyDescent="0.3">
      <c r="A14" s="1">
        <v>45008</v>
      </c>
      <c r="B14" s="61" t="s">
        <v>289</v>
      </c>
      <c r="C14" s="116"/>
      <c r="D14" s="2">
        <v>1000</v>
      </c>
      <c r="E14" s="3"/>
      <c r="F14" s="3">
        <f t="shared" si="0"/>
        <v>367360</v>
      </c>
      <c r="G14" s="4" t="s">
        <v>171</v>
      </c>
    </row>
    <row r="15" spans="1:7" ht="18.75" x14ac:dyDescent="0.3">
      <c r="A15" s="1">
        <v>45008</v>
      </c>
      <c r="B15" s="61" t="s">
        <v>290</v>
      </c>
      <c r="C15" s="116"/>
      <c r="D15" s="2">
        <v>2000</v>
      </c>
      <c r="E15" s="3"/>
      <c r="F15" s="3">
        <f t="shared" si="0"/>
        <v>365360</v>
      </c>
      <c r="G15" s="4" t="s">
        <v>171</v>
      </c>
    </row>
    <row r="16" spans="1:7" ht="18.75" x14ac:dyDescent="0.3">
      <c r="A16" s="1">
        <v>45008</v>
      </c>
      <c r="B16" s="61" t="s">
        <v>291</v>
      </c>
      <c r="C16" s="116"/>
      <c r="D16" s="2">
        <v>10600</v>
      </c>
      <c r="E16" s="3"/>
      <c r="F16" s="3">
        <f t="shared" si="0"/>
        <v>354760</v>
      </c>
      <c r="G16" s="4" t="s">
        <v>292</v>
      </c>
    </row>
    <row r="17" spans="1:7" ht="18.75" x14ac:dyDescent="0.3">
      <c r="A17" s="1">
        <v>45008</v>
      </c>
      <c r="B17" s="61" t="s">
        <v>293</v>
      </c>
      <c r="C17" s="116"/>
      <c r="D17" s="2">
        <v>37170</v>
      </c>
      <c r="E17" s="3"/>
      <c r="F17" s="3">
        <f t="shared" si="0"/>
        <v>317590</v>
      </c>
      <c r="G17" s="4" t="s">
        <v>294</v>
      </c>
    </row>
    <row r="18" spans="1:7" ht="18.75" x14ac:dyDescent="0.3">
      <c r="A18" s="1">
        <v>45009</v>
      </c>
      <c r="B18" s="61" t="s">
        <v>295</v>
      </c>
      <c r="C18" s="116"/>
      <c r="D18" s="2">
        <v>100000</v>
      </c>
      <c r="E18" s="3"/>
      <c r="F18" s="3">
        <f t="shared" si="0"/>
        <v>217590</v>
      </c>
      <c r="G18" s="4" t="s">
        <v>296</v>
      </c>
    </row>
    <row r="19" spans="1:7" ht="18.75" x14ac:dyDescent="0.3">
      <c r="A19" s="1">
        <v>45008</v>
      </c>
      <c r="B19" s="61" t="s">
        <v>297</v>
      </c>
      <c r="C19" s="116"/>
      <c r="D19" s="2">
        <v>53500</v>
      </c>
      <c r="E19" s="3"/>
      <c r="F19" s="3">
        <f t="shared" si="0"/>
        <v>164090</v>
      </c>
      <c r="G19" s="4" t="s">
        <v>260</v>
      </c>
    </row>
    <row r="20" spans="1:7" ht="18.75" x14ac:dyDescent="0.3">
      <c r="A20" s="1">
        <v>45010</v>
      </c>
      <c r="B20" s="61" t="s">
        <v>300</v>
      </c>
      <c r="C20" s="116"/>
      <c r="D20" s="2"/>
      <c r="E20" s="3">
        <v>5000</v>
      </c>
      <c r="F20" s="3">
        <f t="shared" si="0"/>
        <v>169090</v>
      </c>
      <c r="G20" s="4" t="s">
        <v>301</v>
      </c>
    </row>
    <row r="21" spans="1:7" ht="18.75" x14ac:dyDescent="0.3">
      <c r="A21" s="1"/>
      <c r="B21" s="61"/>
      <c r="C21" s="116"/>
      <c r="D21" s="2"/>
      <c r="E21" s="3"/>
      <c r="F21" s="3">
        <f t="shared" si="0"/>
        <v>169090</v>
      </c>
      <c r="G21" s="4"/>
    </row>
    <row r="22" spans="1:7" ht="18.75" x14ac:dyDescent="0.3">
      <c r="A22" s="1"/>
      <c r="B22" s="61"/>
      <c r="C22" s="116"/>
      <c r="D22" s="2"/>
      <c r="E22" s="3"/>
      <c r="F22" s="3">
        <f t="shared" si="0"/>
        <v>169090</v>
      </c>
      <c r="G22" s="4"/>
    </row>
    <row r="23" spans="1:7" ht="18.75" x14ac:dyDescent="0.3">
      <c r="A23" s="1"/>
      <c r="B23" s="61"/>
      <c r="C23" s="116"/>
      <c r="D23" s="2"/>
      <c r="E23" s="3"/>
      <c r="F23" s="3">
        <f t="shared" si="0"/>
        <v>169090</v>
      </c>
      <c r="G23" s="4"/>
    </row>
    <row r="24" spans="1:7" ht="19.5" thickBot="1" x14ac:dyDescent="0.35">
      <c r="A24" s="1"/>
      <c r="B24" s="61"/>
      <c r="C24" s="116"/>
      <c r="D24" s="2"/>
      <c r="E24" s="3"/>
      <c r="F24" s="3">
        <f t="shared" si="0"/>
        <v>169090</v>
      </c>
      <c r="G24" s="4"/>
    </row>
    <row r="25" spans="1:7" ht="36" customHeight="1" thickBot="1" x14ac:dyDescent="0.3">
      <c r="A25" s="331" t="s">
        <v>5</v>
      </c>
      <c r="B25" s="332"/>
      <c r="C25" s="117">
        <f>SUM(C4:C24)</f>
        <v>35460</v>
      </c>
      <c r="D25" s="169">
        <f>SUM(D4:D24)</f>
        <v>251370</v>
      </c>
      <c r="E25" s="8">
        <f>SUM(E4:E24)</f>
        <v>385000</v>
      </c>
      <c r="F25" s="8">
        <f>+C25+E25-D25</f>
        <v>169090</v>
      </c>
      <c r="G25" s="9"/>
    </row>
    <row r="27" spans="1:7" ht="18.75" x14ac:dyDescent="0.3">
      <c r="B27" s="10" t="s">
        <v>185</v>
      </c>
      <c r="C27" s="10"/>
      <c r="D27" s="10"/>
      <c r="E27" s="10"/>
      <c r="F27" s="10"/>
      <c r="G27" s="10" t="s">
        <v>9</v>
      </c>
    </row>
    <row r="28" spans="1:7" x14ac:dyDescent="0.25">
      <c r="D28" s="100"/>
    </row>
    <row r="29" spans="1:7" x14ac:dyDescent="0.25">
      <c r="B29" s="11" t="s">
        <v>10</v>
      </c>
      <c r="C29" s="11"/>
      <c r="G29" s="11" t="s">
        <v>11</v>
      </c>
    </row>
  </sheetData>
  <mergeCells count="3">
    <mergeCell ref="F1:G1"/>
    <mergeCell ref="A2:G2"/>
    <mergeCell ref="A25:B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rightToLeft="1" zoomScale="70" zoomScaleNormal="70" workbookViewId="0">
      <selection activeCell="D13" sqref="D13"/>
    </sheetView>
  </sheetViews>
  <sheetFormatPr defaultRowHeight="15" x14ac:dyDescent="0.25"/>
  <cols>
    <col min="1" max="1" width="17.42578125" customWidth="1"/>
    <col min="2" max="2" width="55.42578125" customWidth="1"/>
    <col min="3" max="3" width="22.5703125" customWidth="1"/>
    <col min="4" max="4" width="25.42578125" customWidth="1"/>
    <col min="5" max="5" width="27.5703125" customWidth="1"/>
    <col min="6" max="6" width="26" customWidth="1"/>
    <col min="7" max="7" width="49.140625" bestFit="1" customWidth="1"/>
  </cols>
  <sheetData>
    <row r="1" spans="1:7" s="97" customFormat="1" ht="35.25" customHeight="1" x14ac:dyDescent="0.25">
      <c r="A1" s="124" t="s">
        <v>6</v>
      </c>
      <c r="B1" s="99">
        <v>45012</v>
      </c>
      <c r="C1" s="99"/>
      <c r="D1" s="118"/>
      <c r="E1" s="118"/>
      <c r="F1" s="334" t="s">
        <v>303</v>
      </c>
      <c r="G1" s="334"/>
    </row>
    <row r="2" spans="1:7" ht="42.75" customHeight="1" thickBot="1" x14ac:dyDescent="0.3">
      <c r="A2" s="330" t="s">
        <v>163</v>
      </c>
      <c r="B2" s="330"/>
      <c r="C2" s="330"/>
      <c r="D2" s="330"/>
      <c r="E2" s="330"/>
      <c r="F2" s="330"/>
      <c r="G2" s="330"/>
    </row>
    <row r="3" spans="1:7" ht="42.75" customHeight="1" thickBot="1" x14ac:dyDescent="0.3">
      <c r="A3" s="5" t="s">
        <v>6</v>
      </c>
      <c r="B3" s="6" t="s">
        <v>0</v>
      </c>
      <c r="C3" s="114" t="s">
        <v>8</v>
      </c>
      <c r="D3" s="6" t="s">
        <v>1</v>
      </c>
      <c r="E3" s="6" t="s">
        <v>2</v>
      </c>
      <c r="F3" s="6" t="s">
        <v>3</v>
      </c>
      <c r="G3" s="7" t="s">
        <v>7</v>
      </c>
    </row>
    <row r="4" spans="1:7" ht="18.75" x14ac:dyDescent="0.25">
      <c r="A4" s="62"/>
      <c r="B4" s="63" t="s">
        <v>8</v>
      </c>
      <c r="C4" s="115">
        <v>169090</v>
      </c>
      <c r="D4" s="64"/>
      <c r="E4" s="65"/>
      <c r="F4" s="65">
        <f>C4</f>
        <v>169090</v>
      </c>
      <c r="G4" s="66"/>
    </row>
    <row r="5" spans="1:7" ht="18.75" x14ac:dyDescent="0.3">
      <c r="A5" s="1"/>
      <c r="B5" s="61"/>
      <c r="C5" s="116"/>
      <c r="D5" s="67"/>
      <c r="E5" s="122"/>
      <c r="F5" s="122">
        <f>F4+E5-D5</f>
        <v>169090</v>
      </c>
      <c r="G5" s="123"/>
    </row>
    <row r="6" spans="1:7" ht="18.75" x14ac:dyDescent="0.3">
      <c r="A6" s="1">
        <v>45008</v>
      </c>
      <c r="B6" s="61" t="s">
        <v>304</v>
      </c>
      <c r="C6" s="116"/>
      <c r="D6" s="2">
        <v>89700</v>
      </c>
      <c r="E6" s="122"/>
      <c r="F6" s="122">
        <f t="shared" ref="F6:F12" si="0">F5+E6-D6</f>
        <v>79390</v>
      </c>
      <c r="G6" s="123" t="s">
        <v>203</v>
      </c>
    </row>
    <row r="7" spans="1:7" ht="18.75" x14ac:dyDescent="0.3">
      <c r="A7" s="1">
        <v>45008</v>
      </c>
      <c r="B7" s="61" t="s">
        <v>305</v>
      </c>
      <c r="C7" s="116"/>
      <c r="D7" s="2">
        <v>44745</v>
      </c>
      <c r="E7" s="3"/>
      <c r="F7" s="3">
        <f t="shared" si="0"/>
        <v>34645</v>
      </c>
      <c r="G7" s="4" t="s">
        <v>171</v>
      </c>
    </row>
    <row r="8" spans="1:7" ht="18.75" x14ac:dyDescent="0.3">
      <c r="A8" s="1">
        <v>45008</v>
      </c>
      <c r="B8" s="61" t="s">
        <v>306</v>
      </c>
      <c r="C8" s="116"/>
      <c r="D8" s="2">
        <v>14480</v>
      </c>
      <c r="E8" s="3"/>
      <c r="F8" s="3">
        <f t="shared" si="0"/>
        <v>20165</v>
      </c>
      <c r="G8" s="4" t="s">
        <v>307</v>
      </c>
    </row>
    <row r="9" spans="1:7" ht="18.75" x14ac:dyDescent="0.3">
      <c r="A9" s="1">
        <v>45012</v>
      </c>
      <c r="B9" s="61" t="s">
        <v>309</v>
      </c>
      <c r="C9" s="116"/>
      <c r="D9" s="2">
        <v>40000</v>
      </c>
      <c r="E9" s="3"/>
      <c r="F9" s="3">
        <f t="shared" si="0"/>
        <v>-19835</v>
      </c>
      <c r="G9" s="4" t="s">
        <v>203</v>
      </c>
    </row>
    <row r="10" spans="1:7" ht="31.5" customHeight="1" x14ac:dyDescent="0.3">
      <c r="A10" s="1" t="s">
        <v>310</v>
      </c>
      <c r="B10" s="126" t="s">
        <v>311</v>
      </c>
      <c r="C10" s="116"/>
      <c r="D10" s="140">
        <v>20000</v>
      </c>
      <c r="E10" s="141"/>
      <c r="F10" s="141">
        <f t="shared" si="0"/>
        <v>-39835</v>
      </c>
      <c r="G10" s="4"/>
    </row>
    <row r="11" spans="1:7" ht="18.75" x14ac:dyDescent="0.3">
      <c r="A11" s="1">
        <v>45008</v>
      </c>
      <c r="B11" s="61" t="s">
        <v>313</v>
      </c>
      <c r="C11" s="116"/>
      <c r="D11" s="2">
        <f>2500+2600+300</f>
        <v>5400</v>
      </c>
      <c r="E11" s="3"/>
      <c r="F11" s="3">
        <f t="shared" si="0"/>
        <v>-45235</v>
      </c>
      <c r="G11" s="4" t="s">
        <v>312</v>
      </c>
    </row>
    <row r="12" spans="1:7" ht="19.5" thickBot="1" x14ac:dyDescent="0.35">
      <c r="A12" s="1">
        <v>45012</v>
      </c>
      <c r="B12" s="61" t="s">
        <v>314</v>
      </c>
      <c r="C12" s="116"/>
      <c r="D12" s="2">
        <v>500</v>
      </c>
      <c r="E12" s="3"/>
      <c r="F12" s="3">
        <f t="shared" si="0"/>
        <v>-45735</v>
      </c>
      <c r="G12" s="4" t="s">
        <v>315</v>
      </c>
    </row>
    <row r="13" spans="1:7" ht="36" customHeight="1" thickBot="1" x14ac:dyDescent="0.3">
      <c r="A13" s="331" t="s">
        <v>5</v>
      </c>
      <c r="B13" s="332"/>
      <c r="C13" s="117">
        <f>SUM(C4:C12)</f>
        <v>169090</v>
      </c>
      <c r="D13" s="170">
        <f>SUM(D4:D12)</f>
        <v>214825</v>
      </c>
      <c r="E13" s="8">
        <f>SUM(E4:E12)</f>
        <v>0</v>
      </c>
      <c r="F13" s="8">
        <f>+C13+E13-D13</f>
        <v>-45735</v>
      </c>
      <c r="G13" s="9"/>
    </row>
    <row r="15" spans="1:7" ht="18.75" x14ac:dyDescent="0.3">
      <c r="B15" s="10" t="s">
        <v>185</v>
      </c>
      <c r="C15" s="10"/>
      <c r="D15" s="10"/>
      <c r="E15" s="10"/>
      <c r="F15" s="10"/>
      <c r="G15" s="10" t="s">
        <v>9</v>
      </c>
    </row>
    <row r="16" spans="1:7" x14ac:dyDescent="0.25">
      <c r="D16" s="100"/>
    </row>
    <row r="17" spans="2:7" x14ac:dyDescent="0.25">
      <c r="B17" s="11" t="s">
        <v>10</v>
      </c>
      <c r="C17" s="11"/>
      <c r="G17" s="11" t="s">
        <v>11</v>
      </c>
    </row>
  </sheetData>
  <mergeCells count="3">
    <mergeCell ref="F1:G1"/>
    <mergeCell ref="A2:G2"/>
    <mergeCell ref="A13:B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rightToLeft="1" zoomScale="60" zoomScaleNormal="60" workbookViewId="0">
      <selection activeCell="D16" sqref="D16"/>
    </sheetView>
  </sheetViews>
  <sheetFormatPr defaultRowHeight="15" x14ac:dyDescent="0.25"/>
  <cols>
    <col min="1" max="1" width="17.42578125" customWidth="1"/>
    <col min="2" max="2" width="55.42578125" customWidth="1"/>
    <col min="3" max="3" width="22.5703125" customWidth="1"/>
    <col min="4" max="4" width="25.42578125" customWidth="1"/>
    <col min="5" max="5" width="27.5703125" customWidth="1"/>
    <col min="6" max="6" width="26" customWidth="1"/>
    <col min="7" max="7" width="28.28515625" bestFit="1" customWidth="1"/>
    <col min="8" max="8" width="49.140625" bestFit="1" customWidth="1"/>
  </cols>
  <sheetData>
    <row r="1" spans="1:8" s="97" customFormat="1" ht="35.25" customHeight="1" x14ac:dyDescent="0.25">
      <c r="A1" s="142" t="s">
        <v>6</v>
      </c>
      <c r="B1" s="99">
        <v>45019</v>
      </c>
      <c r="C1" s="99"/>
      <c r="D1" s="118"/>
      <c r="E1" s="118"/>
      <c r="F1" s="334" t="s">
        <v>334</v>
      </c>
      <c r="G1" s="334"/>
      <c r="H1" s="334"/>
    </row>
    <row r="2" spans="1:8" ht="42.75" customHeight="1" thickBot="1" x14ac:dyDescent="0.3">
      <c r="A2" s="330" t="s">
        <v>163</v>
      </c>
      <c r="B2" s="330"/>
      <c r="C2" s="330"/>
      <c r="D2" s="330"/>
      <c r="E2" s="330"/>
      <c r="F2" s="330"/>
      <c r="G2" s="330"/>
      <c r="H2" s="330"/>
    </row>
    <row r="3" spans="1:8" ht="42.75" customHeight="1" thickBot="1" x14ac:dyDescent="0.3">
      <c r="A3" s="5" t="s">
        <v>6</v>
      </c>
      <c r="B3" s="6" t="s">
        <v>0</v>
      </c>
      <c r="C3" s="114" t="s">
        <v>8</v>
      </c>
      <c r="D3" s="6" t="s">
        <v>1</v>
      </c>
      <c r="E3" s="6" t="s">
        <v>2</v>
      </c>
      <c r="F3" s="6" t="s">
        <v>3</v>
      </c>
      <c r="G3" s="73" t="s">
        <v>328</v>
      </c>
      <c r="H3" s="7" t="s">
        <v>7</v>
      </c>
    </row>
    <row r="4" spans="1:8" ht="18.75" x14ac:dyDescent="0.25">
      <c r="A4" s="62"/>
      <c r="B4" s="63" t="s">
        <v>8</v>
      </c>
      <c r="C4" s="115">
        <v>-45735</v>
      </c>
      <c r="D4" s="64"/>
      <c r="E4" s="65"/>
      <c r="F4" s="65">
        <f>C4</f>
        <v>-45735</v>
      </c>
      <c r="G4" s="74"/>
      <c r="H4" s="66"/>
    </row>
    <row r="5" spans="1:8" s="151" customFormat="1" ht="27.75" customHeight="1" x14ac:dyDescent="0.35">
      <c r="A5" s="145"/>
      <c r="B5" s="146" t="s">
        <v>318</v>
      </c>
      <c r="C5" s="147"/>
      <c r="D5" s="148">
        <v>2000</v>
      </c>
      <c r="E5" s="149"/>
      <c r="F5" s="149">
        <f>F4+E5-D5</f>
        <v>-47735</v>
      </c>
      <c r="G5" s="150" t="s">
        <v>319</v>
      </c>
      <c r="H5" s="150"/>
    </row>
    <row r="6" spans="1:8" s="151" customFormat="1" ht="27.75" customHeight="1" x14ac:dyDescent="0.35">
      <c r="A6" s="145"/>
      <c r="B6" s="146" t="s">
        <v>320</v>
      </c>
      <c r="C6" s="147"/>
      <c r="D6" s="152">
        <v>400</v>
      </c>
      <c r="E6" s="149"/>
      <c r="F6" s="149">
        <f t="shared" ref="F6:F15" si="0">F5+E6-D6</f>
        <v>-48135</v>
      </c>
      <c r="G6" s="150" t="s">
        <v>319</v>
      </c>
      <c r="H6" s="150"/>
    </row>
    <row r="7" spans="1:8" s="151" customFormat="1" ht="27.75" customHeight="1" x14ac:dyDescent="0.35">
      <c r="A7" s="145"/>
      <c r="B7" s="146" t="s">
        <v>321</v>
      </c>
      <c r="C7" s="147"/>
      <c r="D7" s="152">
        <v>200</v>
      </c>
      <c r="E7" s="153"/>
      <c r="F7" s="153">
        <f t="shared" si="0"/>
        <v>-48335</v>
      </c>
      <c r="G7" s="150" t="s">
        <v>319</v>
      </c>
      <c r="H7" s="150"/>
    </row>
    <row r="8" spans="1:8" s="151" customFormat="1" ht="27.75" customHeight="1" x14ac:dyDescent="0.35">
      <c r="A8" s="145"/>
      <c r="B8" s="146" t="s">
        <v>322</v>
      </c>
      <c r="C8" s="147"/>
      <c r="D8" s="152">
        <v>2000</v>
      </c>
      <c r="E8" s="153"/>
      <c r="F8" s="153">
        <f t="shared" si="0"/>
        <v>-50335</v>
      </c>
      <c r="G8" s="150" t="s">
        <v>319</v>
      </c>
      <c r="H8" s="150"/>
    </row>
    <row r="9" spans="1:8" s="151" customFormat="1" ht="27.75" customHeight="1" x14ac:dyDescent="0.35">
      <c r="A9" s="145"/>
      <c r="B9" s="146" t="s">
        <v>323</v>
      </c>
      <c r="C9" s="147"/>
      <c r="D9" s="152">
        <v>350</v>
      </c>
      <c r="E9" s="153"/>
      <c r="F9" s="153">
        <f t="shared" si="0"/>
        <v>-50685</v>
      </c>
      <c r="G9" s="150" t="s">
        <v>319</v>
      </c>
      <c r="H9" s="154"/>
    </row>
    <row r="10" spans="1:8" s="151" customFormat="1" ht="27.75" customHeight="1" x14ac:dyDescent="0.35">
      <c r="A10" s="145"/>
      <c r="B10" s="146" t="s">
        <v>324</v>
      </c>
      <c r="C10" s="147"/>
      <c r="D10" s="152">
        <v>1700</v>
      </c>
      <c r="E10" s="153"/>
      <c r="F10" s="153">
        <f t="shared" si="0"/>
        <v>-52385</v>
      </c>
      <c r="G10" s="150" t="s">
        <v>319</v>
      </c>
      <c r="H10" s="154" t="s">
        <v>325</v>
      </c>
    </row>
    <row r="11" spans="1:8" s="151" customFormat="1" ht="27.75" customHeight="1" x14ac:dyDescent="0.35">
      <c r="A11" s="145"/>
      <c r="B11" s="146" t="s">
        <v>326</v>
      </c>
      <c r="C11" s="147"/>
      <c r="D11" s="152">
        <v>3450</v>
      </c>
      <c r="E11" s="153"/>
      <c r="F11" s="153">
        <f t="shared" si="0"/>
        <v>-55835</v>
      </c>
      <c r="G11" s="150" t="s">
        <v>319</v>
      </c>
      <c r="H11" s="154" t="s">
        <v>327</v>
      </c>
    </row>
    <row r="12" spans="1:8" s="151" customFormat="1" ht="27.75" customHeight="1" x14ac:dyDescent="0.35">
      <c r="A12" s="145"/>
      <c r="B12" s="146" t="s">
        <v>330</v>
      </c>
      <c r="C12" s="147"/>
      <c r="D12" s="152">
        <v>1950</v>
      </c>
      <c r="E12" s="153"/>
      <c r="F12" s="153">
        <f t="shared" si="0"/>
        <v>-57785</v>
      </c>
      <c r="G12" s="150" t="s">
        <v>319</v>
      </c>
      <c r="H12" s="154" t="s">
        <v>329</v>
      </c>
    </row>
    <row r="13" spans="1:8" s="151" customFormat="1" ht="27.75" customHeight="1" x14ac:dyDescent="0.35">
      <c r="A13" s="145"/>
      <c r="B13" s="146" t="s">
        <v>331</v>
      </c>
      <c r="C13" s="147"/>
      <c r="D13" s="152">
        <v>3000</v>
      </c>
      <c r="E13" s="153"/>
      <c r="F13" s="153">
        <f t="shared" si="0"/>
        <v>-60785</v>
      </c>
      <c r="G13" s="155" t="s">
        <v>203</v>
      </c>
      <c r="H13" s="154"/>
    </row>
    <row r="14" spans="1:8" s="151" customFormat="1" ht="27.75" customHeight="1" x14ac:dyDescent="0.35">
      <c r="A14" s="145"/>
      <c r="B14" s="146" t="s">
        <v>332</v>
      </c>
      <c r="C14" s="147"/>
      <c r="D14" s="152">
        <v>1650</v>
      </c>
      <c r="E14" s="153"/>
      <c r="F14" s="153">
        <f t="shared" si="0"/>
        <v>-62435</v>
      </c>
      <c r="G14" s="155" t="s">
        <v>333</v>
      </c>
      <c r="H14" s="154"/>
    </row>
    <row r="15" spans="1:8" ht="19.5" thickBot="1" x14ac:dyDescent="0.35">
      <c r="A15" s="1"/>
      <c r="B15" s="61"/>
      <c r="C15" s="116"/>
      <c r="D15" s="2"/>
      <c r="E15" s="3"/>
      <c r="F15" s="3">
        <f t="shared" si="0"/>
        <v>-62435</v>
      </c>
      <c r="G15" s="75"/>
      <c r="H15" s="4"/>
    </row>
    <row r="16" spans="1:8" ht="36" customHeight="1" thickBot="1" x14ac:dyDescent="0.3">
      <c r="A16" s="331" t="s">
        <v>5</v>
      </c>
      <c r="B16" s="332"/>
      <c r="C16" s="117">
        <f>SUM(C4:C15)</f>
        <v>-45735</v>
      </c>
      <c r="D16" s="170">
        <f>SUM(D4:D15)</f>
        <v>16700</v>
      </c>
      <c r="E16" s="8">
        <f>SUM(E4:E15)</f>
        <v>0</v>
      </c>
      <c r="F16" s="8">
        <f>+C16+E16-D16</f>
        <v>-62435</v>
      </c>
      <c r="G16" s="76"/>
      <c r="H16" s="9"/>
    </row>
    <row r="18" spans="2:8" ht="18.75" x14ac:dyDescent="0.3">
      <c r="B18" s="10" t="s">
        <v>185</v>
      </c>
      <c r="C18" s="10"/>
      <c r="D18" s="10"/>
      <c r="E18" s="10"/>
      <c r="F18" s="10"/>
      <c r="G18" s="10"/>
      <c r="H18" s="10" t="s">
        <v>9</v>
      </c>
    </row>
    <row r="19" spans="2:8" x14ac:dyDescent="0.25">
      <c r="D19" s="100"/>
    </row>
    <row r="20" spans="2:8" x14ac:dyDescent="0.25">
      <c r="B20" s="11" t="s">
        <v>10</v>
      </c>
      <c r="C20" s="11"/>
      <c r="H20" s="11" t="s">
        <v>11</v>
      </c>
    </row>
  </sheetData>
  <mergeCells count="3">
    <mergeCell ref="F1:H1"/>
    <mergeCell ref="A2:H2"/>
    <mergeCell ref="A16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orientation="landscape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Sheet1</vt:lpstr>
      <vt:lpstr> 02-03</vt:lpstr>
      <vt:lpstr>04-03</vt:lpstr>
      <vt:lpstr>16-3</vt:lpstr>
      <vt:lpstr>19-3</vt:lpstr>
      <vt:lpstr>20-3</vt:lpstr>
      <vt:lpstr>21-3</vt:lpstr>
      <vt:lpstr>27-3</vt:lpstr>
      <vt:lpstr>3-4-2023</vt:lpstr>
      <vt:lpstr>5-4-2023</vt:lpstr>
      <vt:lpstr>9-4-2023</vt:lpstr>
      <vt:lpstr>12-4-2023</vt:lpstr>
      <vt:lpstr>15-4-2023</vt:lpstr>
      <vt:lpstr>17-4-2023</vt:lpstr>
      <vt:lpstr>18-4-2023</vt:lpstr>
      <vt:lpstr>19-4-2023</vt:lpstr>
      <vt:lpstr>29-4-2023</vt:lpstr>
      <vt:lpstr>1-5-2023</vt:lpstr>
      <vt:lpstr>2-5-2023</vt:lpstr>
      <vt:lpstr>4-5-2023</vt:lpstr>
      <vt:lpstr>7-5-2023</vt:lpstr>
      <vt:lpstr>8-5-2023</vt:lpstr>
      <vt:lpstr>9-5-2023</vt:lpstr>
      <vt:lpstr>10-5-2023</vt:lpstr>
      <vt:lpstr>11-5-2023</vt:lpstr>
      <vt:lpstr>25-5-2023</vt:lpstr>
      <vt:lpstr>29-5-2023</vt:lpstr>
      <vt:lpstr>1-6-2023</vt:lpstr>
      <vt:lpstr>4-6-2023</vt:lpstr>
      <vt:lpstr>الاجمالي</vt:lpstr>
      <vt:lpstr>الاجمالي (2)</vt:lpstr>
      <vt:lpstr>حصر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El-Manara Dell</cp:lastModifiedBy>
  <cp:lastPrinted>2023-06-04T18:10:54Z</cp:lastPrinted>
  <dcterms:created xsi:type="dcterms:W3CDTF">2023-02-05T17:56:56Z</dcterms:created>
  <dcterms:modified xsi:type="dcterms:W3CDTF">2023-06-06T15:05:14Z</dcterms:modified>
</cp:coreProperties>
</file>